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5480" windowHeight="11280" activeTab="2"/>
  </bookViews>
  <sheets>
    <sheet name="ПФХД" sheetId="1" r:id="rId1"/>
    <sheet name=" II показатели" sheetId="2" r:id="rId2"/>
    <sheet name="III поступления и выплаты" sheetId="3" r:id="rId3"/>
    <sheet name="GA{L" sheetId="4" r:id="rId4"/>
  </sheets>
  <definedNames>
    <definedName name="_xlnm.Print_Titles" localSheetId="1">' II показатели'!$2:$3</definedName>
    <definedName name="_xlnm.Print_Titles" localSheetId="2">'III поступления и выплаты'!$2:$4</definedName>
  </definedNames>
  <calcPr fullCalcOnLoad="1"/>
</workbook>
</file>

<file path=xl/sharedStrings.xml><?xml version="1.0" encoding="utf-8"?>
<sst xmlns="http://schemas.openxmlformats.org/spreadsheetml/2006/main" count="439" uniqueCount="166">
  <si>
    <t>Наименование показателя</t>
  </si>
  <si>
    <t>Сумма. Руб.</t>
  </si>
  <si>
    <t>очередной финансовый год</t>
  </si>
  <si>
    <t>первый год планового периода</t>
  </si>
  <si>
    <t>второй год планового периода</t>
  </si>
  <si>
    <t>2.1. Нефинансовые активы, всего</t>
  </si>
  <si>
    <t>из них:</t>
  </si>
  <si>
    <t>2.1.1. общая балансовая стоимость недвижимого муниципального имущества на дату составления плана, всего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</si>
  <si>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</si>
  <si>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</si>
  <si>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средств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</si>
  <si>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</si>
  <si>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остаточная стоимость недвижимого муниципального имущества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</si>
  <si>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</si>
  <si>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</si>
  <si>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2.2. Финансовые активы, всего</t>
  </si>
  <si>
    <t>2.2.1 дебиторская задолженность по доходам, полученным за счет средств бюджета города Перми</t>
  </si>
  <si>
    <t>2.2.2 дебиторская задолженность по выданным авансам, полученным за счет средств бюджета города Перми, всего:</t>
  </si>
  <si>
    <t>по выданным авансам на услуги связи</t>
  </si>
  <si>
    <t xml:space="preserve">по выданным авансам на транспортные услуги </t>
  </si>
  <si>
    <t xml:space="preserve">по выданным авансам на коммунальные услуги 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</si>
  <si>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</si>
  <si>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</si>
  <si>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</si>
  <si>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</si>
  <si>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непроизводственных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</si>
  <si>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</si>
  <si>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</si>
  <si>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2.2.3. дебиторская задолженность по выданным авансам за счет доходов, полученных от платной и иной приносящей доход деятельности, всего</t>
  </si>
  <si>
    <t>2.3.1. просроченная кредиторская задолженность</t>
  </si>
  <si>
    <t>2.3.2. кредиторская задолженность по расчетам с поставщиками и подрядчиками за счет средств бюджета города Перми, всего</t>
  </si>
  <si>
    <t>по начислениям на выплаты по оплате труда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</si>
  <si>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</si>
  <si>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</si>
  <si>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</si>
  <si>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</si>
  <si>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</si>
  <si>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</si>
  <si>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</si>
  <si>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непроизводственных активов</t>
  </si>
  <si>
    <t>по приобретениюматериальных запасов</t>
  </si>
  <si>
    <t>по оплате прочих расходов</t>
  </si>
  <si>
    <t>по платежам в бюджет города Перми</t>
  </si>
  <si>
    <t>по прочим расчетам с кредиторами</t>
  </si>
  <si>
    <t>2.3.3.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</si>
  <si>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II. Показатели финансового состояния учреждения</t>
  </si>
  <si>
    <t>УТВЕРЖДАЮ</t>
  </si>
  <si>
    <t>Директор ______________/Е.Ю. Кычева/</t>
  </si>
  <si>
    <t>КОДЫ</t>
  </si>
  <si>
    <t>Форма по КДФ</t>
  </si>
  <si>
    <t>Дата</t>
  </si>
  <si>
    <t>по ОКПО</t>
  </si>
  <si>
    <t>по ОКЕИ</t>
  </si>
  <si>
    <r>
      <t xml:space="preserve">Наименование муниципального учреждения   </t>
    </r>
    <r>
      <rPr>
        <sz val="13"/>
        <color indexed="8"/>
        <rFont val="Calibri"/>
        <family val="2"/>
      </rPr>
      <t xml:space="preserve"> </t>
    </r>
    <r>
      <rPr>
        <b/>
        <u val="single"/>
        <sz val="13"/>
        <color indexed="8"/>
        <rFont val="Calibri"/>
        <family val="2"/>
      </rPr>
      <t>Муниципальное автономное общеобразовательное учреждение "Средняя общеобразовательная школа №55" г.Перми</t>
    </r>
  </si>
  <si>
    <r>
      <t xml:space="preserve">ИНН  / КПП    </t>
    </r>
    <r>
      <rPr>
        <b/>
        <u val="single"/>
        <sz val="11"/>
        <color indexed="8"/>
        <rFont val="Calibri"/>
        <family val="2"/>
      </rPr>
      <t>5903004277</t>
    </r>
    <r>
      <rPr>
        <b/>
        <sz val="11"/>
        <color indexed="8"/>
        <rFont val="Calibri"/>
        <family val="2"/>
      </rPr>
      <t xml:space="preserve">   /  </t>
    </r>
    <r>
      <rPr>
        <b/>
        <u val="single"/>
        <sz val="11"/>
        <color indexed="8"/>
        <rFont val="Calibri"/>
        <family val="2"/>
      </rPr>
      <t>590301001</t>
    </r>
  </si>
  <si>
    <t>Единица измерения: руб.</t>
  </si>
  <si>
    <r>
      <t xml:space="preserve">Наименование органа, осуществляющего функции и полномочия учредителя  </t>
    </r>
    <r>
      <rPr>
        <b/>
        <u val="single"/>
        <sz val="13"/>
        <color indexed="8"/>
        <rFont val="Calibri"/>
        <family val="2"/>
      </rPr>
      <t>Департамент образования администрации города Перми</t>
    </r>
  </si>
  <si>
    <r>
      <t xml:space="preserve">Юридический адрес муниципального учреждения  </t>
    </r>
    <r>
      <rPr>
        <b/>
        <u val="single"/>
        <sz val="13"/>
        <color indexed="8"/>
        <rFont val="Calibri"/>
        <family val="2"/>
      </rPr>
      <t>614067, г. Пермь, ул. Вагонная, д.22</t>
    </r>
  </si>
  <si>
    <t>I. Сведения о деятельности муниципального учреждения</t>
  </si>
  <si>
    <r>
      <rPr>
        <b/>
        <sz val="11"/>
        <color indexed="8"/>
        <rFont val="Calibri"/>
        <family val="2"/>
      </rPr>
      <t>1.1. Цели деятельности муниципального учреждения:</t>
    </r>
    <r>
      <rPr>
        <sz val="11"/>
        <color theme="1"/>
        <rFont val="Calibri"/>
        <family val="2"/>
      </rPr>
      <t xml:space="preserve"> </t>
    </r>
    <r>
      <rPr>
        <u val="single"/>
        <sz val="11"/>
        <color indexed="8"/>
        <rFont val="Calibri"/>
        <family val="2"/>
      </rPr>
      <t>Выполнение социальных задач, стоящих перед учреждением.Стратегическое планировнаие маркетинговой деятельности учреждения, отработка механизма многоканального финансирования: проведение целенапрвленной работы по привлечению дополнительных источников: родительские целевые взносы, средства спонсоров и попечителей; ведение строгого режима экономии энергоресурсов и материальных средств (использование счетчиков на пользование энергоресурсами и энергосберегающих ламп, замена деревянных оконных блоков и др.); рациональная организация труда, введении гибких графиков работы персонала, в привлечении квалифицированных кадров, работающих по договору подряда, возмездного оказания услуг с перпективой дальнейшего трудоустройства; обучение персонала, внедрении компьютерных технологий, использовании ПК для снижения трудоемкости и повышения эффективности работы; вывод учреждения на более высокий конкурентноспособный уровень; доступ к информации(СМИ, публичные доклады), коллегиальность в решении вопросов планирования, распределение и расходование средств(наблюдательный совет)</t>
    </r>
  </si>
  <si>
    <r>
      <t xml:space="preserve">1.2. Виды деятельности муниципального учреждения: </t>
    </r>
    <r>
      <rPr>
        <u val="single"/>
        <sz val="11"/>
        <color indexed="8"/>
        <rFont val="Calibri"/>
        <family val="2"/>
      </rPr>
      <t xml:space="preserve">Учреждение реализует программы начального, основного и среднего общего образования, основную общеобразовательную программу дополнительго образования по направления: </t>
    </r>
    <r>
      <rPr>
        <i/>
        <u val="single"/>
        <sz val="11"/>
        <color indexed="8"/>
        <rFont val="Calibri"/>
        <family val="2"/>
      </rPr>
      <t>1. Физкультурно-оздоровительное</t>
    </r>
    <r>
      <rPr>
        <u val="single"/>
        <sz val="11"/>
        <color indexed="8"/>
        <rFont val="Calibri"/>
        <family val="2"/>
      </rPr>
      <t xml:space="preserve">. В школе организована работа секций по баскетболу, волейболу, футболу, ОФП (для учащихся 1 ступени). на протяжении 5 лет работает фехтовальный клуб "Золотые клинки Правого берега". По особому плану проводятся массовые мероприятия (олимпиады и спартакиады по физической культуре. Дни здоровья, конкурсы по ЗОЖ).2. </t>
    </r>
    <r>
      <rPr>
        <i/>
        <u val="single"/>
        <sz val="11"/>
        <color indexed="8"/>
        <rFont val="Calibri"/>
        <family val="2"/>
      </rPr>
      <t xml:space="preserve">Социально-личностное </t>
    </r>
    <r>
      <rPr>
        <u val="single"/>
        <sz val="11"/>
        <color indexed="8"/>
        <rFont val="Calibri"/>
        <family val="2"/>
      </rPr>
      <t xml:space="preserve">направление реализует через организацию ВОЛОНТЕРСКОГО ДВИЖЕНИЯ (социальное взаимодействие осуществляется путем организации добровольческой деятельности:добровольческие акции, компании, развитие школьного самоуправления, тесное сотрудничество с организацией учащейся молодёжи и детей Пермского края "Вектор Дружбы"). В Волонтерском движении принимают участие не только школьники. но и родители учащихся. 3. </t>
    </r>
    <r>
      <rPr>
        <i/>
        <u val="single"/>
        <sz val="11"/>
        <color indexed="8"/>
        <rFont val="Calibri"/>
        <family val="2"/>
      </rPr>
      <t>Временных творческих коллективов</t>
    </r>
    <r>
      <rPr>
        <u val="single"/>
        <sz val="11"/>
        <color indexed="8"/>
        <rFont val="Calibri"/>
        <family val="2"/>
      </rPr>
      <t xml:space="preserve"> по подготовке и проведению общешкольных КТД и праздников, благотворительных акций "Протяни руку помощи", "Время дорбрых дел", "Мы рядом". 4. </t>
    </r>
    <r>
      <rPr>
        <i/>
        <u val="single"/>
        <sz val="11"/>
        <color indexed="8"/>
        <rFont val="Calibri"/>
        <family val="2"/>
      </rPr>
      <t xml:space="preserve">Фестиваль "Мировая семья" </t>
    </r>
    <r>
      <rPr>
        <u val="single"/>
        <sz val="11"/>
        <color indexed="8"/>
        <rFont val="Calibri"/>
        <family val="2"/>
      </rPr>
      <t>который проводится в несколько этапов: Моя родословная, В моей семье есть чем гордится, Умники и умницы, Наши руки не для скуки, Быстрее, выше, сильнее, Эти забавные животные, Это я, Этоя, Это вся моя семья. 4.</t>
    </r>
    <r>
      <rPr>
        <i/>
        <u val="single"/>
        <sz val="11"/>
        <color indexed="8"/>
        <rFont val="Calibri"/>
        <family val="2"/>
      </rPr>
      <t xml:space="preserve"> Ярмарка семейных поделок.5. Агитбригады по ПДДТП</t>
    </r>
    <r>
      <rPr>
        <u val="single"/>
        <sz val="11"/>
        <color indexed="8"/>
        <rFont val="Calibri"/>
        <family val="2"/>
      </rPr>
      <t xml:space="preserve"> с активным участием родителей, работающих в ГИБДД(выступления в школе, микрорайоне и детских садах). </t>
    </r>
    <r>
      <rPr>
        <i/>
        <u val="single"/>
        <sz val="11"/>
        <color indexed="8"/>
        <rFont val="Calibri"/>
        <family val="2"/>
      </rPr>
      <t xml:space="preserve">6. Дня открытых дверей 7.Торжественного приема лучших семей школы. 8. Художественно-эстетическое </t>
    </r>
    <r>
      <rPr>
        <u val="single"/>
        <sz val="11"/>
        <color indexed="8"/>
        <rFont val="Calibri"/>
        <family val="2"/>
      </rPr>
      <t>через организацию работы Литературной гостиной, кружка "Автограф". вокальных студий на 1 и 2 ступени обучения. Выставок, конкурсов, концертов: конкурс "Корнями дерево сильно", конкурс семейных команд "За безопасность дорожного движениявсей семьей", литературные гостинные и концерты ко Дню Матери, Дню Учителя; конкурсы "Мисс школы", "Мой папа самый, самый". Краеведческо-патриотическое: Акции "Никто не забыт, ничто не забыто, Вахта памяти, Линейка памяти, Поиск и сбор материалов об участниках ВОВ микрорайона Заречный, Встречи с родителями погибших в Афганистане и Чеченской республике выпускников, Работа переносного музея славы.</t>
    </r>
  </si>
  <si>
    <t>Код по бюджетной квалификации</t>
  </si>
  <si>
    <t>ВСЕГО</t>
  </si>
  <si>
    <t>В том числе</t>
  </si>
  <si>
    <t>операции по лицевым счетам, открытым в департаменте финансов администрации города Перми</t>
  </si>
  <si>
    <t>Операции по счетам открытым в кредитных организациях</t>
  </si>
  <si>
    <t>Остаток субсидии на выполнение муниципального задания</t>
  </si>
  <si>
    <t>Остаток субсидии на иные цели</t>
  </si>
  <si>
    <t>Остаток бюджетных инвестиций</t>
  </si>
  <si>
    <t>Остаток средств от приносящей доход деятельности</t>
  </si>
  <si>
    <t>Остаток безвозмездных поступлений от бюджета</t>
  </si>
  <si>
    <t>Остаток от штрафов, пеней, иных сумм принудительного изъятия</t>
  </si>
  <si>
    <t>Поступления, всего</t>
  </si>
  <si>
    <t>Субсидии на выполнение муниципального задания</t>
  </si>
  <si>
    <t>Субсидии на иные цели</t>
  </si>
  <si>
    <t>Бюджетные инвестиции</t>
  </si>
  <si>
    <t>Поступления от оказания муниципальным учреждением муниципальных услуг (выполнения работ), предоставление которых для физических и юридических лиц осуществляется на платной основе, всего</t>
  </si>
  <si>
    <t>Услуга №1</t>
  </si>
  <si>
    <t>Услуга №2</t>
  </si>
  <si>
    <t>Поступления от приносящей доход деятельности, всего</t>
  </si>
  <si>
    <t>От аренды активов</t>
  </si>
  <si>
    <t>Доходы от оказания платных услуг (работ), всего</t>
  </si>
  <si>
    <t>платные услуги</t>
  </si>
  <si>
    <t>родительская плата за содержание детей</t>
  </si>
  <si>
    <t>Доходы от штрафов, пеней, иных сумм принудительного изъятия</t>
  </si>
  <si>
    <t>Безвозмездные поступления от бюджетов</t>
  </si>
  <si>
    <t>Доходы от операций с активами, всего</t>
  </si>
  <si>
    <t>доходы от реализации нефинансовых активов</t>
  </si>
  <si>
    <t>доходы от реализации финансовых активов</t>
  </si>
  <si>
    <t>Безвозмездные поступления, всего</t>
  </si>
  <si>
    <t>добровольные пожертвования</t>
  </si>
  <si>
    <t>возмещение коммунальных услуг арендаторами</t>
  </si>
  <si>
    <t>иные доходы</t>
  </si>
  <si>
    <t>Поступления от реализации ценных бумаг</t>
  </si>
  <si>
    <t>Планируемый остаток на конец планируемого года, всего</t>
  </si>
  <si>
    <t>остаток от поступления от оказания муниципальным учреждением муниципальных услуг (выполнения работ), предоставление которых для физических и юридических лиц осуществляется на платной основе</t>
  </si>
  <si>
    <t>Выплата за счет субсидий на выполнение муниципального задания, всего</t>
  </si>
  <si>
    <t>Выплаты, всего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</si>
  <si>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</si>
  <si>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</si>
  <si>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</si>
  <si>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</si>
  <si>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услуг (выполнения работ), всего</t>
  </si>
  <si>
    <t>Услуги связи</t>
  </si>
  <si>
    <t>Транспортные услуги</t>
  </si>
  <si>
    <t>Коммунальные услуги, всего</t>
  </si>
  <si>
    <t>Отопление, горячее водоснабжение</t>
  </si>
  <si>
    <t>Потребление газа</t>
  </si>
  <si>
    <t>Электроэнергия</t>
  </si>
  <si>
    <t>Водоснаюжение, водоотведение</t>
  </si>
  <si>
    <t>Арендная плата за пользование имуществом</t>
  </si>
  <si>
    <t>Работы, услуги по содержанию имущества</t>
  </si>
  <si>
    <t>Прочие услуги (выполнение работ)</t>
  </si>
  <si>
    <t>Безвозмездные перечисления,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</si>
  <si>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</si>
  <si>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</si>
  <si>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</si>
  <si>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</si>
  <si>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расходы, всего</t>
  </si>
  <si>
    <t>Налог на имущество</t>
  </si>
  <si>
    <t>Земельный налог</t>
  </si>
  <si>
    <t>Транспортный налог</t>
  </si>
  <si>
    <t>Стипендии</t>
  </si>
  <si>
    <t>Поступления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</si>
  <si>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</si>
  <si>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</si>
  <si>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</si>
  <si>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</si>
  <si>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</si>
  <si>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участие в капитале</t>
  </si>
  <si>
    <t>Выплаты за счет субсидии на иные цели,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</si>
  <si>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</si>
  <si>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</si>
  <si>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Выплаты за счет бюджетных инвестиций, всего</t>
  </si>
  <si>
    <t>Выплаты за счет поступлений от оказания муниципальным учреждением муниципальных услуг (выполнения работ), предоставление которых для физических и юридических лиц осуществляется на платной основе, всего</t>
  </si>
  <si>
    <t>Выплаты за счет поступлений от приносящей доход деятельности, всего</t>
  </si>
  <si>
    <t>Руководитель муниципального учреждения</t>
  </si>
  <si>
    <t>____________________________________________________</t>
  </si>
  <si>
    <t>Е.Ю. Кычева</t>
  </si>
  <si>
    <t>Главный бухгалтер муниципального учреждения</t>
  </si>
  <si>
    <t>А.В. Макарова</t>
  </si>
  <si>
    <t xml:space="preserve">Исполнитель </t>
  </si>
  <si>
    <t>тел. 213-50-97</t>
  </si>
  <si>
    <t>Остаток поступления от оказания муниципальным учреждением муниципальных услуг (выполнения работ), предоставление которых для физических и юридических лиц осуществляется на платной основе</t>
  </si>
  <si>
    <t>2.1.2. Общая балансовая стоимость движимого муниципального имущества, всего</t>
  </si>
  <si>
    <t>2.3. Обязательства, всего</t>
  </si>
  <si>
    <t>III. Показатели по поступлениям и выплатам учреждения</t>
  </si>
  <si>
    <t>муниц. Зад</t>
  </si>
  <si>
    <t>иные цели</t>
  </si>
  <si>
    <t>ИТОГО</t>
  </si>
  <si>
    <t>Планируемый остаток средств на начало планируемого года, всего</t>
  </si>
  <si>
    <t>"Занимательное логознание", "ПервоЛого для начинающих", "Риторика, "Решение лингвистических задач", "Русский язык без проблем", Разговорный английский", "По страницам</t>
  </si>
  <si>
    <t>страны изучаемого языка", "За страницами учебника алгебры", За страницами учебника математики", "Основы экономических знаний", "Семь металлов древности", "За страницами</t>
  </si>
  <si>
    <t xml:space="preserve">Приложение </t>
  </si>
  <si>
    <t xml:space="preserve">плана финансово-хозяйственной деятельности </t>
  </si>
  <si>
    <t>муниципального учреждения города Перми</t>
  </si>
  <si>
    <r>
      <t xml:space="preserve">к Порядку </t>
    </r>
    <r>
      <rPr>
        <sz val="10"/>
        <color indexed="8"/>
        <rFont val="Times New Roman"/>
        <family val="1"/>
      </rPr>
      <t xml:space="preserve">составления и утверждения </t>
    </r>
  </si>
  <si>
    <t>1.3. Перечень услуг (работ), осуществляемых на платной основе: "Школа досуга", "Веселый язычок", "Умники и умницы", "Веселый английский", "За страницами учебника математики"</t>
  </si>
  <si>
    <t>учебника русского языка",  "Практика устной речи", "Математические методы в экономике", "В Англии говорят так".</t>
  </si>
  <si>
    <t>финансово-хозяйственной деятельности на 2013 год и плановый 2014г.-2015г.</t>
  </si>
  <si>
    <t>ПЛАН</t>
  </si>
  <si>
    <t>изменение ПФХД</t>
  </si>
  <si>
    <t>Прочее</t>
  </si>
  <si>
    <t>остаток на начало года</t>
  </si>
  <si>
    <t>"13" февраля     2013г.</t>
  </si>
  <si>
    <t>"13"  февраля 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</si>
</sst>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3"/>
      <color indexed="8"/>
      <name val="Calibri"/>
      <family val="2"/>
    </font>
    <font>
      <b/>
      <u val="single"/>
      <sz val="13"/>
      <color indexed="8"/>
      <name val="Calibri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5" fillId="0" borderId="10" xfId="0" applyFont="1" applyBorder="1" applyAlignment="1">
      <alignment wrapText="1"/>
    </xf>
    <xf numFmtId="0" fontId="0" fillId="0" borderId="10" xfId="0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5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/>
    </xf>
    <xf numFmtId="14" fontId="0" fillId="0" borderId="10" xfId="0" applyNumberFormat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45" fillId="0" borderId="0" xfId="0" applyFont="1" applyAlignment="1">
      <alignment/>
    </xf>
    <xf numFmtId="0" fontId="0" fillId="0" borderId="10" xfId="0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14" fontId="0" fillId="0" borderId="0" xfId="0" applyNumberFormat="1" applyAlignment="1">
      <alignment/>
    </xf>
    <xf numFmtId="0" fontId="3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 vertical="center"/>
    </xf>
    <xf numFmtId="4" fontId="35" fillId="0" borderId="10" xfId="0" applyNumberFormat="1" applyFont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35" fillId="33" borderId="10" xfId="0" applyNumberFormat="1" applyFont="1" applyFill="1" applyBorder="1" applyAlignment="1">
      <alignment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center"/>
    </xf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3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5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zoomScale="70" zoomScaleNormal="70" zoomScalePageLayoutView="0" workbookViewId="0" topLeftCell="A7">
      <selection activeCell="A24" sqref="A24"/>
    </sheetView>
  </sheetViews>
  <sheetFormatPr defaultColWidth="9.140625" defaultRowHeight="15"/>
  <cols>
    <col min="1" max="1" width="123.7109375" style="0" customWidth="1"/>
    <col min="2" max="2" width="14.8515625" style="0" customWidth="1"/>
    <col min="3" max="3" width="32.140625" style="0" customWidth="1"/>
  </cols>
  <sheetData>
    <row r="1" spans="2:3" s="26" customFormat="1" ht="15">
      <c r="B1" s="37" t="s">
        <v>153</v>
      </c>
      <c r="C1" s="37"/>
    </row>
    <row r="2" spans="2:3" s="26" customFormat="1" ht="15">
      <c r="B2" s="37" t="s">
        <v>156</v>
      </c>
      <c r="C2" s="37"/>
    </row>
    <row r="3" spans="2:3" s="26" customFormat="1" ht="15">
      <c r="B3" s="38" t="s">
        <v>154</v>
      </c>
      <c r="C3" s="38"/>
    </row>
    <row r="4" spans="2:3" s="26" customFormat="1" ht="15">
      <c r="B4" s="38" t="s">
        <v>155</v>
      </c>
      <c r="C4" s="38"/>
    </row>
    <row r="5" spans="2:3" ht="15">
      <c r="B5" s="40" t="s">
        <v>46</v>
      </c>
      <c r="C5" s="40"/>
    </row>
    <row r="6" spans="2:3" ht="15">
      <c r="B6" s="40" t="s">
        <v>47</v>
      </c>
      <c r="C6" s="40"/>
    </row>
    <row r="7" spans="2:3" ht="15">
      <c r="B7" s="40" t="s">
        <v>164</v>
      </c>
      <c r="C7" s="40"/>
    </row>
    <row r="8" spans="2:3" ht="15">
      <c r="B8" s="40"/>
      <c r="C8" s="40"/>
    </row>
    <row r="9" spans="2:3" ht="15">
      <c r="B9" s="40"/>
      <c r="C9" s="40"/>
    </row>
    <row r="18" spans="1:3" ht="19.5">
      <c r="A18" s="39" t="s">
        <v>160</v>
      </c>
      <c r="B18" s="39"/>
      <c r="C18" s="39"/>
    </row>
    <row r="19" spans="1:3" ht="18.75">
      <c r="A19" s="41" t="s">
        <v>159</v>
      </c>
      <c r="B19" s="41"/>
      <c r="C19" s="41"/>
    </row>
    <row r="20" spans="1:3" ht="18.75">
      <c r="A20" s="41"/>
      <c r="B20" s="41"/>
      <c r="C20" s="41"/>
    </row>
    <row r="21" spans="1:3" ht="18.75">
      <c r="A21" s="8"/>
      <c r="B21" s="8"/>
      <c r="C21" s="8"/>
    </row>
    <row r="22" spans="1:3" ht="18.75">
      <c r="A22" s="8"/>
      <c r="B22" s="8"/>
      <c r="C22" s="8"/>
    </row>
    <row r="23" spans="1:3" ht="15">
      <c r="A23" s="7" t="s">
        <v>165</v>
      </c>
      <c r="C23" s="4" t="s">
        <v>48</v>
      </c>
    </row>
    <row r="24" spans="2:3" ht="15">
      <c r="B24" t="s">
        <v>49</v>
      </c>
      <c r="C24" s="2"/>
    </row>
    <row r="25" spans="2:3" ht="15">
      <c r="B25" t="s">
        <v>50</v>
      </c>
      <c r="C25" s="17">
        <v>41318</v>
      </c>
    </row>
    <row r="26" spans="2:3" ht="15">
      <c r="B26" t="s">
        <v>51</v>
      </c>
      <c r="C26" s="2">
        <v>43044717</v>
      </c>
    </row>
    <row r="27" spans="2:3" ht="15">
      <c r="B27" t="s">
        <v>52</v>
      </c>
      <c r="C27" s="6">
        <v>383</v>
      </c>
    </row>
    <row r="35" ht="39.75" customHeight="1">
      <c r="A35" t="s">
        <v>53</v>
      </c>
    </row>
    <row r="36" ht="28.5" customHeight="1">
      <c r="A36" t="s">
        <v>54</v>
      </c>
    </row>
    <row r="37" ht="30.75" customHeight="1">
      <c r="A37" t="s">
        <v>55</v>
      </c>
    </row>
    <row r="38" ht="30" customHeight="1">
      <c r="A38" t="s">
        <v>56</v>
      </c>
    </row>
    <row r="39" ht="37.5" customHeight="1">
      <c r="A39" t="s">
        <v>57</v>
      </c>
    </row>
    <row r="46" spans="1:3" ht="15">
      <c r="A46" s="42" t="s">
        <v>58</v>
      </c>
      <c r="B46" s="42"/>
      <c r="C46" s="42"/>
    </row>
    <row r="48" spans="1:3" ht="105" customHeight="1">
      <c r="A48" s="43" t="s">
        <v>59</v>
      </c>
      <c r="B48" s="43"/>
      <c r="C48" s="43"/>
    </row>
    <row r="49" spans="1:3" ht="218.25" customHeight="1">
      <c r="A49" s="44" t="s">
        <v>60</v>
      </c>
      <c r="B49" s="45"/>
      <c r="C49" s="45"/>
    </row>
    <row r="50" spans="1:3" ht="22.5" customHeight="1">
      <c r="A50" s="27" t="s">
        <v>157</v>
      </c>
      <c r="B50" s="27"/>
      <c r="C50" s="27"/>
    </row>
    <row r="51" spans="1:3" ht="15">
      <c r="A51" s="28" t="s">
        <v>151</v>
      </c>
      <c r="B51" s="28"/>
      <c r="C51" s="28"/>
    </row>
    <row r="52" spans="1:3" ht="15">
      <c r="A52" s="28" t="s">
        <v>152</v>
      </c>
      <c r="B52" s="28"/>
      <c r="C52" s="28"/>
    </row>
    <row r="53" spans="1:3" ht="15">
      <c r="A53" s="28" t="s">
        <v>158</v>
      </c>
      <c r="B53" s="28"/>
      <c r="C53" s="28"/>
    </row>
  </sheetData>
  <sheetProtection/>
  <mergeCells count="15">
    <mergeCell ref="A19:C19"/>
    <mergeCell ref="A20:C20"/>
    <mergeCell ref="A46:C46"/>
    <mergeCell ref="A48:C48"/>
    <mergeCell ref="A49:C49"/>
    <mergeCell ref="B1:C1"/>
    <mergeCell ref="B2:C2"/>
    <mergeCell ref="B3:C3"/>
    <mergeCell ref="B4:C4"/>
    <mergeCell ref="A18:C18"/>
    <mergeCell ref="B5:C5"/>
    <mergeCell ref="B6:C6"/>
    <mergeCell ref="B7:C7"/>
    <mergeCell ref="B8:C8"/>
    <mergeCell ref="B9:C9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6"/>
  <sheetViews>
    <sheetView zoomScale="70" zoomScaleNormal="70" zoomScalePageLayoutView="0" workbookViewId="0" topLeftCell="A1">
      <selection activeCell="B89" sqref="B89"/>
    </sheetView>
  </sheetViews>
  <sheetFormatPr defaultColWidth="9.140625" defaultRowHeight="15"/>
  <cols>
    <col min="1" max="1" width="86.28125" style="0" customWidth="1"/>
    <col min="2" max="2" width="18.140625" style="0" customWidth="1"/>
    <col min="3" max="3" width="18.7109375" style="0" customWidth="1"/>
    <col min="4" max="4" width="19.8515625" style="0" customWidth="1"/>
  </cols>
  <sheetData>
    <row r="1" spans="1:4" ht="15">
      <c r="A1" s="48" t="s">
        <v>45</v>
      </c>
      <c r="B1" s="48"/>
      <c r="C1" s="48"/>
      <c r="D1" s="48"/>
    </row>
    <row r="2" spans="1:4" ht="15">
      <c r="A2" s="47" t="s">
        <v>0</v>
      </c>
      <c r="B2" s="46" t="s">
        <v>1</v>
      </c>
      <c r="C2" s="46"/>
      <c r="D2" s="46"/>
    </row>
    <row r="3" spans="1:4" ht="45">
      <c r="A3" s="47"/>
      <c r="B3" s="1" t="s">
        <v>2</v>
      </c>
      <c r="C3" s="1" t="s">
        <v>3</v>
      </c>
      <c r="D3" s="1" t="s">
        <v>4</v>
      </c>
    </row>
    <row r="4" spans="1:4" ht="15">
      <c r="A4" s="2">
        <v>1</v>
      </c>
      <c r="B4" s="2">
        <v>2</v>
      </c>
      <c r="C4" s="2">
        <v>3</v>
      </c>
      <c r="D4" s="2">
        <v>4</v>
      </c>
    </row>
    <row r="5" spans="1:4" ht="24.75" customHeight="1">
      <c r="A5" s="13" t="s">
        <v>5</v>
      </c>
      <c r="B5" s="14">
        <f>B7+B13</f>
        <v>30311626.79</v>
      </c>
      <c r="C5" s="14">
        <f>C7+C13</f>
        <v>30730296.13041</v>
      </c>
      <c r="D5" s="14">
        <f>D7+D13</f>
        <v>31021580.1764264</v>
      </c>
    </row>
    <row r="6" spans="1:4" ht="15">
      <c r="A6" s="3" t="s">
        <v>6</v>
      </c>
      <c r="B6" s="4"/>
      <c r="C6" s="4"/>
      <c r="D6" s="4"/>
    </row>
    <row r="7" spans="1:4" ht="46.5" customHeight="1">
      <c r="A7" s="13" t="s">
        <v>7</v>
      </c>
      <c r="B7" s="11">
        <v>23448194.98</v>
      </c>
      <c r="C7" s="11">
        <v>23448194.98</v>
      </c>
      <c r="D7" s="11">
        <v>23448194.98</v>
      </c>
    </row>
    <row r="8" spans="1:4" ht="15">
      <c r="A8" s="3" t="s">
        <v>8</v>
      </c>
      <c r="B8" s="4"/>
      <c r="C8" s="4"/>
      <c r="D8" s="4"/>
    </row>
    <row r="9" spans="1:4" ht="30">
      <c r="A9" s="3" t="s">
        <v>9</v>
      </c>
      <c r="B9" s="4">
        <v>23448194.98</v>
      </c>
      <c r="C9" s="4">
        <v>23448194.98</v>
      </c>
      <c r="D9" s="4">
        <v>23448194.98</v>
      </c>
    </row>
    <row r="10" spans="1:4" ht="28.5" customHeight="1">
      <c r="A10" s="3" t="s">
        <v>10</v>
      </c>
      <c r="B10" s="4"/>
      <c r="C10" s="4"/>
      <c r="D10" s="4"/>
    </row>
    <row r="11" spans="1:4" ht="27" customHeight="1">
      <c r="A11" s="3" t="s">
        <v>11</v>
      </c>
      <c r="B11" s="4"/>
      <c r="C11" s="4"/>
      <c r="D11" s="4"/>
    </row>
    <row r="12" spans="1:4" ht="15">
      <c r="A12" s="3" t="s">
        <v>12</v>
      </c>
      <c r="B12" s="4"/>
      <c r="C12" s="4"/>
      <c r="D12" s="4"/>
    </row>
    <row r="13" spans="1:4" ht="28.5" customHeight="1">
      <c r="A13" s="13" t="s">
        <v>144</v>
      </c>
      <c r="B13" s="15">
        <v>6863431.81</v>
      </c>
      <c r="C13" s="15">
        <f>B13*1.061</f>
        <v>7282101.150409999</v>
      </c>
      <c r="D13" s="15">
        <f>C13*1.04</f>
        <v>7573385.1964264</v>
      </c>
    </row>
    <row r="14" spans="1:4" ht="15">
      <c r="A14" s="3" t="s">
        <v>8</v>
      </c>
      <c r="B14" s="4"/>
      <c r="C14" s="4"/>
      <c r="D14" s="4"/>
    </row>
    <row r="15" spans="1:4" ht="15">
      <c r="A15" s="3" t="s">
        <v>13</v>
      </c>
      <c r="B15" s="4">
        <v>4033860.79</v>
      </c>
      <c r="C15" s="4">
        <f>B15*1.061</f>
        <v>4279926.29819</v>
      </c>
      <c r="D15" s="4">
        <f>C15*1.047</f>
        <v>4481082.834204929</v>
      </c>
    </row>
    <row r="16" spans="1:4" ht="15">
      <c r="A16" s="3" t="s">
        <v>14</v>
      </c>
      <c r="B16" s="4">
        <v>-7092424.1</v>
      </c>
      <c r="C16" s="4">
        <f>B16*1.061</f>
        <v>-7525061.9701</v>
      </c>
      <c r="D16" s="4">
        <f>C16*1.047</f>
        <v>-7878739.882694699</v>
      </c>
    </row>
    <row r="17" spans="1:4" ht="30" customHeight="1">
      <c r="A17" s="13" t="s">
        <v>15</v>
      </c>
      <c r="B17" s="15">
        <f>B19+B20+B32</f>
        <v>178628.4</v>
      </c>
      <c r="C17" s="15">
        <f>C19+C20+C32</f>
        <v>0</v>
      </c>
      <c r="D17" s="15">
        <f>D19+D20+D32</f>
        <v>0</v>
      </c>
    </row>
    <row r="18" spans="1:4" ht="15">
      <c r="A18" s="3" t="s">
        <v>6</v>
      </c>
      <c r="B18" s="4"/>
      <c r="C18" s="4"/>
      <c r="D18" s="4"/>
    </row>
    <row r="19" spans="1:4" ht="42" customHeight="1">
      <c r="A19" s="13" t="s">
        <v>16</v>
      </c>
      <c r="B19" s="4"/>
      <c r="C19" s="4"/>
      <c r="D19" s="4"/>
    </row>
    <row r="20" spans="1:4" ht="42.75" customHeight="1">
      <c r="A20" s="13" t="s">
        <v>17</v>
      </c>
      <c r="B20" s="15">
        <f>B22+B23+B24+B25+B26+B27+B28+B29+B30+B31</f>
        <v>144028.4</v>
      </c>
      <c r="C20" s="15">
        <f>C22+C23+C24+C25+C26+C27+C28+C29+C30+C31</f>
        <v>0</v>
      </c>
      <c r="D20" s="15">
        <f>D22+D23+D24+D25+D26+D27+D28+D29+D30+D31</f>
        <v>0</v>
      </c>
    </row>
    <row r="21" spans="1:4" ht="15">
      <c r="A21" s="3" t="s">
        <v>8</v>
      </c>
      <c r="B21" s="4"/>
      <c r="C21" s="4"/>
      <c r="D21" s="4"/>
    </row>
    <row r="22" spans="1:4" ht="15">
      <c r="A22" s="3" t="s">
        <v>18</v>
      </c>
      <c r="B22" s="4"/>
      <c r="C22" s="4"/>
      <c r="D22" s="4"/>
    </row>
    <row r="23" spans="1:4" ht="15">
      <c r="A23" s="3" t="s">
        <v>19</v>
      </c>
      <c r="B23" s="4"/>
      <c r="C23" s="4"/>
      <c r="D23" s="4"/>
    </row>
    <row r="24" spans="1:4" ht="15">
      <c r="A24" s="3" t="s">
        <v>20</v>
      </c>
      <c r="B24" s="4">
        <v>143158.4</v>
      </c>
      <c r="C24" s="4"/>
      <c r="D24" s="4"/>
    </row>
    <row r="25" spans="1:4" ht="15">
      <c r="A25" s="3" t="s">
        <v>21</v>
      </c>
      <c r="B25" s="4"/>
      <c r="C25" s="4"/>
      <c r="D25" s="4"/>
    </row>
    <row r="26" spans="1:4" ht="15">
      <c r="A26" s="3" t="s">
        <v>22</v>
      </c>
      <c r="B26" s="4"/>
      <c r="C26" s="4"/>
      <c r="D26" s="4"/>
    </row>
    <row r="27" spans="1:4" ht="15">
      <c r="A27" s="3" t="s">
        <v>23</v>
      </c>
      <c r="B27" s="4"/>
      <c r="C27" s="4"/>
      <c r="D27" s="4"/>
    </row>
    <row r="28" spans="1:4" ht="15">
      <c r="A28" s="3" t="s">
        <v>24</v>
      </c>
      <c r="B28" s="4"/>
      <c r="C28" s="4"/>
      <c r="D28" s="4"/>
    </row>
    <row r="29" spans="1:4" ht="15" customHeight="1">
      <c r="A29" s="3" t="s">
        <v>25</v>
      </c>
      <c r="B29" s="4"/>
      <c r="C29" s="4"/>
      <c r="D29" s="4"/>
    </row>
    <row r="30" spans="1:4" ht="15">
      <c r="A30" s="3" t="s">
        <v>26</v>
      </c>
      <c r="B30" s="4">
        <v>870</v>
      </c>
      <c r="C30" s="4"/>
      <c r="D30" s="4"/>
    </row>
    <row r="31" spans="1:4" ht="15">
      <c r="A31" s="3" t="s">
        <v>27</v>
      </c>
      <c r="B31" s="4"/>
      <c r="C31" s="4"/>
      <c r="D31" s="4"/>
    </row>
    <row r="32" spans="1:4" ht="36" customHeight="1">
      <c r="A32" s="13" t="s">
        <v>28</v>
      </c>
      <c r="B32" s="15">
        <f>B34+B35+B36+B37+B38+B39+B40+B41+B42+B43</f>
        <v>34600</v>
      </c>
      <c r="C32" s="15">
        <f>C34+C35+C36+C37+C38+C39+C40+C41+C42+C43</f>
        <v>0</v>
      </c>
      <c r="D32" s="15">
        <f>D34+D35+D36+D37+D38+D39+D40+D41+D42+D43</f>
        <v>0</v>
      </c>
    </row>
    <row r="33" spans="1:4" ht="15">
      <c r="A33" s="3" t="s">
        <v>8</v>
      </c>
      <c r="B33" s="4"/>
      <c r="C33" s="4"/>
      <c r="D33" s="4"/>
    </row>
    <row r="34" spans="1:4" ht="15">
      <c r="A34" s="3" t="s">
        <v>18</v>
      </c>
      <c r="B34" s="4"/>
      <c r="C34" s="4"/>
      <c r="D34" s="4"/>
    </row>
    <row r="35" spans="1:4" ht="15">
      <c r="A35" s="3" t="s">
        <v>19</v>
      </c>
      <c r="B35" s="4"/>
      <c r="C35" s="4"/>
      <c r="D35" s="4"/>
    </row>
    <row r="36" spans="1:4" ht="15">
      <c r="A36" s="3" t="s">
        <v>20</v>
      </c>
      <c r="B36" s="4"/>
      <c r="C36" s="4"/>
      <c r="D36" s="4"/>
    </row>
    <row r="37" spans="1:4" ht="15">
      <c r="A37" s="3" t="s">
        <v>21</v>
      </c>
      <c r="B37" s="4"/>
      <c r="C37" s="4"/>
      <c r="D37" s="4"/>
    </row>
    <row r="38" spans="1:4" ht="15">
      <c r="A38" s="3" t="s">
        <v>22</v>
      </c>
      <c r="B38" s="4">
        <v>34600</v>
      </c>
      <c r="C38" s="4"/>
      <c r="D38" s="4"/>
    </row>
    <row r="39" spans="1:4" ht="15">
      <c r="A39" s="3" t="s">
        <v>23</v>
      </c>
      <c r="B39" s="4"/>
      <c r="C39" s="4"/>
      <c r="D39" s="4"/>
    </row>
    <row r="40" spans="1:4" ht="15">
      <c r="A40" s="3" t="s">
        <v>24</v>
      </c>
      <c r="B40" s="4"/>
      <c r="C40" s="4"/>
      <c r="D40" s="4"/>
    </row>
    <row r="41" spans="1:4" ht="12.75" customHeight="1">
      <c r="A41" s="3" t="s">
        <v>25</v>
      </c>
      <c r="B41" s="4"/>
      <c r="C41" s="4"/>
      <c r="D41" s="4"/>
    </row>
    <row r="42" spans="1:4" ht="15">
      <c r="A42" s="3" t="s">
        <v>26</v>
      </c>
      <c r="B42" s="4"/>
      <c r="C42" s="4"/>
      <c r="D42" s="4"/>
    </row>
    <row r="43" spans="1:4" ht="15">
      <c r="A43" s="3" t="s">
        <v>27</v>
      </c>
      <c r="B43" s="4"/>
      <c r="C43" s="4"/>
      <c r="D43" s="4"/>
    </row>
    <row r="44" spans="1:4" ht="27" customHeight="1">
      <c r="A44" s="13" t="s">
        <v>145</v>
      </c>
      <c r="B44" s="15">
        <f>B46+B47+B62</f>
        <v>-3469.9300000000003</v>
      </c>
      <c r="C44" s="15">
        <f>C46+C47+C62</f>
        <v>0</v>
      </c>
      <c r="D44" s="15">
        <f>D46+D47+D62</f>
        <v>0</v>
      </c>
    </row>
    <row r="45" spans="1:4" ht="15">
      <c r="A45" s="3" t="s">
        <v>6</v>
      </c>
      <c r="B45" s="4"/>
      <c r="C45" s="4"/>
      <c r="D45" s="4"/>
    </row>
    <row r="46" spans="1:4" ht="27" customHeight="1">
      <c r="A46" s="13" t="s">
        <v>29</v>
      </c>
      <c r="B46" s="4"/>
      <c r="C46" s="4"/>
      <c r="D46" s="4"/>
    </row>
    <row r="47" spans="1:4" ht="38.25" customHeight="1">
      <c r="A47" s="13" t="s">
        <v>30</v>
      </c>
      <c r="B47" s="15">
        <f>B49+B50+B51+B52+B53+B54+B55+B56+B57+B58+B59+B60+B61</f>
        <v>-3469.9300000000003</v>
      </c>
      <c r="C47" s="15">
        <f>C49+C50+C51+C52+C53+C54+C55+C56+C57+C58+C59+C60+C61</f>
        <v>0</v>
      </c>
      <c r="D47" s="15">
        <f>D49+D50+D51+D52+D53+D54+D55+D56+D57+D58+D59+D60+D61</f>
        <v>0</v>
      </c>
    </row>
    <row r="48" spans="1:4" ht="15">
      <c r="A48" s="3" t="s">
        <v>8</v>
      </c>
      <c r="B48" s="4"/>
      <c r="C48" s="4"/>
      <c r="D48" s="4"/>
    </row>
    <row r="49" spans="1:4" ht="15">
      <c r="A49" s="3" t="s">
        <v>31</v>
      </c>
      <c r="B49" s="4">
        <v>-3608.9</v>
      </c>
      <c r="C49" s="4"/>
      <c r="D49" s="4"/>
    </row>
    <row r="50" spans="1:4" ht="15">
      <c r="A50" s="3" t="s">
        <v>32</v>
      </c>
      <c r="B50" s="4">
        <v>138.97</v>
      </c>
      <c r="C50" s="4"/>
      <c r="D50" s="4"/>
    </row>
    <row r="51" spans="1:4" ht="15">
      <c r="A51" s="3" t="s">
        <v>33</v>
      </c>
      <c r="B51" s="4"/>
      <c r="C51" s="4"/>
      <c r="D51" s="4"/>
    </row>
    <row r="52" spans="1:4" ht="15">
      <c r="A52" s="3" t="s">
        <v>34</v>
      </c>
      <c r="B52" s="4"/>
      <c r="C52" s="4"/>
      <c r="D52" s="4"/>
    </row>
    <row r="53" spans="1:4" ht="15">
      <c r="A53" s="3" t="s">
        <v>35</v>
      </c>
      <c r="B53" s="4"/>
      <c r="C53" s="4"/>
      <c r="D53" s="4"/>
    </row>
    <row r="54" spans="1:4" ht="15">
      <c r="A54" s="3" t="s">
        <v>36</v>
      </c>
      <c r="B54" s="4"/>
      <c r="C54" s="4"/>
      <c r="D54" s="4"/>
    </row>
    <row r="55" spans="1:4" ht="15">
      <c r="A55" s="3" t="s">
        <v>37</v>
      </c>
      <c r="B55" s="4"/>
      <c r="C55" s="4"/>
      <c r="D55" s="4"/>
    </row>
    <row r="56" spans="1:4" ht="15">
      <c r="A56" s="3" t="s">
        <v>38</v>
      </c>
      <c r="B56" s="4"/>
      <c r="C56" s="4"/>
      <c r="D56" s="4"/>
    </row>
    <row r="57" spans="1:4" ht="15">
      <c r="A57" s="3" t="s">
        <v>39</v>
      </c>
      <c r="B57" s="4"/>
      <c r="C57" s="4"/>
      <c r="D57" s="4"/>
    </row>
    <row r="58" spans="1:4" ht="15">
      <c r="A58" s="3" t="s">
        <v>40</v>
      </c>
      <c r="B58" s="4"/>
      <c r="C58" s="4"/>
      <c r="D58" s="4"/>
    </row>
    <row r="59" spans="1:4" ht="15">
      <c r="A59" s="3" t="s">
        <v>41</v>
      </c>
      <c r="B59" s="4"/>
      <c r="C59" s="4"/>
      <c r="D59" s="4"/>
    </row>
    <row r="60" spans="1:4" ht="15">
      <c r="A60" s="3" t="s">
        <v>42</v>
      </c>
      <c r="B60" s="4"/>
      <c r="C60" s="4"/>
      <c r="D60" s="4"/>
    </row>
    <row r="61" spans="1:4" ht="15">
      <c r="A61" s="3" t="s">
        <v>43</v>
      </c>
      <c r="B61" s="4"/>
      <c r="C61" s="4"/>
      <c r="D61" s="4"/>
    </row>
    <row r="62" spans="1:4" ht="41.25" customHeight="1">
      <c r="A62" s="13" t="s">
        <v>44</v>
      </c>
      <c r="B62" s="15">
        <f>B64+B65+B66+B67+B68+B69+B70+B71+B72+B73+B74+B75+B76</f>
        <v>0</v>
      </c>
      <c r="C62" s="15">
        <f>C64+C65+C66+C67+C68+C69+C70+C71+C72+C73+C74+C75+C76</f>
        <v>0</v>
      </c>
      <c r="D62" s="15">
        <f>D64+D65+D66+D67+D68+D69+D70+D71+D72+D73+D74+D75+D76</f>
        <v>0</v>
      </c>
    </row>
    <row r="63" spans="1:4" ht="15">
      <c r="A63" s="3" t="s">
        <v>8</v>
      </c>
      <c r="B63" s="4"/>
      <c r="C63" s="4"/>
      <c r="D63" s="4"/>
    </row>
    <row r="64" spans="1:4" ht="15">
      <c r="A64" s="3" t="s">
        <v>31</v>
      </c>
      <c r="B64" s="4"/>
      <c r="C64" s="4"/>
      <c r="D64" s="4"/>
    </row>
    <row r="65" spans="1:4" ht="15">
      <c r="A65" s="3" t="s">
        <v>32</v>
      </c>
      <c r="B65" s="4"/>
      <c r="C65" s="4"/>
      <c r="D65" s="4"/>
    </row>
    <row r="66" spans="1:4" ht="15">
      <c r="A66" s="3" t="s">
        <v>33</v>
      </c>
      <c r="B66" s="4"/>
      <c r="C66" s="4"/>
      <c r="D66" s="4"/>
    </row>
    <row r="67" spans="1:4" ht="15">
      <c r="A67" s="3" t="s">
        <v>34</v>
      </c>
      <c r="B67" s="4"/>
      <c r="C67" s="4"/>
      <c r="D67" s="4"/>
    </row>
    <row r="68" spans="1:4" ht="15">
      <c r="A68" s="3" t="s">
        <v>35</v>
      </c>
      <c r="B68" s="4"/>
      <c r="C68" s="4"/>
      <c r="D68" s="4"/>
    </row>
    <row r="69" spans="1:4" ht="15">
      <c r="A69" s="3" t="s">
        <v>36</v>
      </c>
      <c r="B69" s="4"/>
      <c r="C69" s="4"/>
      <c r="D69" s="4"/>
    </row>
    <row r="70" spans="1:4" ht="15">
      <c r="A70" s="3" t="s">
        <v>37</v>
      </c>
      <c r="B70" s="4"/>
      <c r="C70" s="4"/>
      <c r="D70" s="4"/>
    </row>
    <row r="71" spans="1:4" ht="15">
      <c r="A71" s="3" t="s">
        <v>38</v>
      </c>
      <c r="B71" s="4"/>
      <c r="C71" s="4"/>
      <c r="D71" s="4"/>
    </row>
    <row r="72" spans="1:4" ht="15">
      <c r="A72" s="3" t="s">
        <v>39</v>
      </c>
      <c r="B72" s="4"/>
      <c r="C72" s="4"/>
      <c r="D72" s="4"/>
    </row>
    <row r="73" spans="1:4" ht="15">
      <c r="A73" s="3" t="s">
        <v>40</v>
      </c>
      <c r="B73" s="4"/>
      <c r="C73" s="4"/>
      <c r="D73" s="4"/>
    </row>
    <row r="74" spans="1:4" ht="15">
      <c r="A74" s="3" t="s">
        <v>41</v>
      </c>
      <c r="B74" s="4"/>
      <c r="C74" s="4"/>
      <c r="D74" s="4"/>
    </row>
    <row r="75" spans="1:4" ht="15">
      <c r="A75" s="3" t="s">
        <v>42</v>
      </c>
      <c r="B75" s="4"/>
      <c r="C75" s="4"/>
      <c r="D75" s="4"/>
    </row>
    <row r="76" spans="1:4" ht="15">
      <c r="A76" s="3" t="s">
        <v>43</v>
      </c>
      <c r="B76" s="4"/>
      <c r="C76" s="4"/>
      <c r="D76" s="4"/>
    </row>
  </sheetData>
  <sheetProtection/>
  <mergeCells count="3">
    <mergeCell ref="B2:D2"/>
    <mergeCell ref="A2:A3"/>
    <mergeCell ref="A1:D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3"/>
  <sheetViews>
    <sheetView tabSelected="1" zoomScalePageLayoutView="0" workbookViewId="0" topLeftCell="A1">
      <pane xSplit="6" ySplit="8" topLeftCell="G107" activePane="bottomRight" state="frozen"/>
      <selection pane="topLeft" activeCell="A1" sqref="A1"/>
      <selection pane="topRight" activeCell="G1" sqref="G1"/>
      <selection pane="bottomLeft" activeCell="A9" sqref="A9"/>
      <selection pane="bottomRight" activeCell="C116" sqref="C116"/>
    </sheetView>
  </sheetViews>
  <sheetFormatPr defaultColWidth="9.140625" defaultRowHeight="15"/>
  <cols>
    <col min="1" max="1" width="24.00390625" style="0" customWidth="1"/>
    <col min="2" max="2" width="15.8515625" style="0" customWidth="1"/>
    <col min="3" max="3" width="13.7109375" style="0" customWidth="1"/>
    <col min="4" max="4" width="16.140625" style="0" customWidth="1"/>
    <col min="5" max="5" width="15.421875" style="0" customWidth="1"/>
    <col min="6" max="6" width="14.00390625" style="0" customWidth="1"/>
    <col min="7" max="7" width="12.7109375" style="0" customWidth="1"/>
    <col min="8" max="8" width="11.8515625" style="0" customWidth="1"/>
    <col min="9" max="9" width="14.57421875" style="0" customWidth="1"/>
    <col min="10" max="10" width="13.57421875" style="0" customWidth="1"/>
    <col min="11" max="11" width="16.00390625" style="0" customWidth="1"/>
  </cols>
  <sheetData>
    <row r="1" spans="1:11" ht="16.5" customHeight="1">
      <c r="A1" s="49" t="s">
        <v>146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">
      <c r="A2" s="50" t="s">
        <v>0</v>
      </c>
      <c r="B2" s="50" t="s">
        <v>61</v>
      </c>
      <c r="C2" s="50" t="s">
        <v>62</v>
      </c>
      <c r="D2" s="50"/>
      <c r="E2" s="50"/>
      <c r="F2" s="50" t="s">
        <v>63</v>
      </c>
      <c r="G2" s="50"/>
      <c r="H2" s="50"/>
      <c r="I2" s="50"/>
      <c r="J2" s="50"/>
      <c r="K2" s="50"/>
    </row>
    <row r="3" spans="1:11" ht="51" customHeight="1">
      <c r="A3" s="50"/>
      <c r="B3" s="50"/>
      <c r="C3" s="50"/>
      <c r="D3" s="50"/>
      <c r="E3" s="50"/>
      <c r="F3" s="50" t="s">
        <v>64</v>
      </c>
      <c r="G3" s="50"/>
      <c r="H3" s="50"/>
      <c r="I3" s="50" t="s">
        <v>65</v>
      </c>
      <c r="J3" s="50"/>
      <c r="K3" s="50"/>
    </row>
    <row r="4" spans="1:11" ht="45">
      <c r="A4" s="50"/>
      <c r="B4" s="50"/>
      <c r="C4" s="1" t="s">
        <v>2</v>
      </c>
      <c r="D4" s="1" t="s">
        <v>3</v>
      </c>
      <c r="E4" s="1" t="s">
        <v>4</v>
      </c>
      <c r="F4" s="1" t="s">
        <v>2</v>
      </c>
      <c r="G4" s="1" t="s">
        <v>3</v>
      </c>
      <c r="H4" s="1" t="s">
        <v>4</v>
      </c>
      <c r="I4" s="1" t="s">
        <v>2</v>
      </c>
      <c r="J4" s="1" t="s">
        <v>3</v>
      </c>
      <c r="K4" s="1" t="s">
        <v>4</v>
      </c>
    </row>
    <row r="5" spans="1:11" ht="1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1" ht="60">
      <c r="A6" s="10" t="s">
        <v>150</v>
      </c>
      <c r="B6" s="4"/>
      <c r="C6" s="34">
        <f>C8+C9+C10+C11+C12+C13+C14</f>
        <v>118054.20999999999</v>
      </c>
      <c r="D6" s="34">
        <f aca="true" t="shared" si="0" ref="D6:K6">D8+D9+D10+D11+D12+D13+D14</f>
        <v>0</v>
      </c>
      <c r="E6" s="34">
        <f t="shared" si="0"/>
        <v>0</v>
      </c>
      <c r="F6" s="34">
        <f t="shared" si="0"/>
        <v>0</v>
      </c>
      <c r="G6" s="34">
        <f t="shared" si="0"/>
        <v>0</v>
      </c>
      <c r="H6" s="34">
        <f t="shared" si="0"/>
        <v>0</v>
      </c>
      <c r="I6" s="34">
        <f t="shared" si="0"/>
        <v>118054.20999999999</v>
      </c>
      <c r="J6" s="34">
        <f t="shared" si="0"/>
        <v>0</v>
      </c>
      <c r="K6" s="34">
        <f t="shared" si="0"/>
        <v>0</v>
      </c>
    </row>
    <row r="7" spans="1:11" ht="15">
      <c r="A7" s="3" t="s">
        <v>8</v>
      </c>
      <c r="B7" s="2"/>
      <c r="C7" s="33"/>
      <c r="D7" s="33"/>
      <c r="E7" s="33"/>
      <c r="F7" s="33"/>
      <c r="G7" s="33"/>
      <c r="H7" s="33"/>
      <c r="I7" s="33"/>
      <c r="J7" s="33"/>
      <c r="K7" s="33"/>
    </row>
    <row r="8" spans="1:11" ht="42" customHeight="1">
      <c r="A8" s="3" t="s">
        <v>66</v>
      </c>
      <c r="B8" s="2"/>
      <c r="C8" s="33">
        <v>4278.45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f>C8</f>
        <v>4278.45</v>
      </c>
      <c r="J8" s="33">
        <f>D8</f>
        <v>0</v>
      </c>
      <c r="K8" s="33">
        <f>E8</f>
        <v>0</v>
      </c>
    </row>
    <row r="9" spans="1:11" ht="30">
      <c r="A9" s="3" t="s">
        <v>67</v>
      </c>
      <c r="B9" s="2"/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f aca="true" t="shared" si="1" ref="I9:I52">C9</f>
        <v>0</v>
      </c>
      <c r="J9" s="33">
        <f aca="true" t="shared" si="2" ref="J9:J52">D9</f>
        <v>0</v>
      </c>
      <c r="K9" s="33">
        <f aca="true" t="shared" si="3" ref="K9:K52">E9</f>
        <v>0</v>
      </c>
    </row>
    <row r="10" spans="1:11" ht="30">
      <c r="A10" s="3" t="s">
        <v>68</v>
      </c>
      <c r="B10" s="2"/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f t="shared" si="1"/>
        <v>0</v>
      </c>
      <c r="J10" s="33">
        <f t="shared" si="2"/>
        <v>0</v>
      </c>
      <c r="K10" s="33">
        <f t="shared" si="3"/>
        <v>0</v>
      </c>
    </row>
    <row r="11" spans="1:11" ht="165">
      <c r="A11" s="3" t="s">
        <v>143</v>
      </c>
      <c r="B11" s="2"/>
      <c r="C11" s="33">
        <v>113775.76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f t="shared" si="1"/>
        <v>113775.76</v>
      </c>
      <c r="J11" s="33">
        <f t="shared" si="2"/>
        <v>0</v>
      </c>
      <c r="K11" s="33">
        <f t="shared" si="3"/>
        <v>0</v>
      </c>
    </row>
    <row r="12" spans="1:11" ht="45">
      <c r="A12" s="3" t="s">
        <v>69</v>
      </c>
      <c r="B12" s="2"/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f t="shared" si="1"/>
        <v>0</v>
      </c>
      <c r="J12" s="33">
        <f t="shared" si="2"/>
        <v>0</v>
      </c>
      <c r="K12" s="33">
        <f t="shared" si="3"/>
        <v>0</v>
      </c>
    </row>
    <row r="13" spans="1:11" ht="28.5" customHeight="1">
      <c r="A13" s="3" t="s">
        <v>70</v>
      </c>
      <c r="B13" s="2"/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f t="shared" si="1"/>
        <v>0</v>
      </c>
      <c r="J13" s="33">
        <f t="shared" si="2"/>
        <v>0</v>
      </c>
      <c r="K13" s="33">
        <f t="shared" si="3"/>
        <v>0</v>
      </c>
    </row>
    <row r="14" spans="1:11" ht="60">
      <c r="A14" s="3" t="s">
        <v>71</v>
      </c>
      <c r="B14" s="2"/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f t="shared" si="1"/>
        <v>0</v>
      </c>
      <c r="J14" s="33">
        <f t="shared" si="2"/>
        <v>0</v>
      </c>
      <c r="K14" s="33">
        <f t="shared" si="3"/>
        <v>0</v>
      </c>
    </row>
    <row r="15" spans="1:11" ht="15">
      <c r="A15" s="10" t="s">
        <v>72</v>
      </c>
      <c r="B15" s="2"/>
      <c r="C15" s="34">
        <f>C17+C18+C19+C20+C24</f>
        <v>38944592.699999996</v>
      </c>
      <c r="D15" s="34">
        <f>D17+D18+D19+D20+D24</f>
        <v>41067946.72</v>
      </c>
      <c r="E15" s="34">
        <f>E17+E18+E19+E20+E24</f>
        <v>41448148.23</v>
      </c>
      <c r="F15" s="34">
        <f>F17+F18+F19</f>
        <v>0</v>
      </c>
      <c r="G15" s="34">
        <f>G17+G18+G19</f>
        <v>0</v>
      </c>
      <c r="H15" s="34">
        <f>H17+H18+H19</f>
        <v>0</v>
      </c>
      <c r="I15" s="34">
        <f t="shared" si="1"/>
        <v>38944592.699999996</v>
      </c>
      <c r="J15" s="34">
        <f t="shared" si="2"/>
        <v>41067946.72</v>
      </c>
      <c r="K15" s="34">
        <f t="shared" si="3"/>
        <v>41448148.23</v>
      </c>
    </row>
    <row r="16" spans="1:11" ht="15">
      <c r="A16" s="3" t="s">
        <v>8</v>
      </c>
      <c r="B16" s="2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60" customHeight="1">
      <c r="A17" s="10" t="s">
        <v>73</v>
      </c>
      <c r="B17" s="2">
        <v>180</v>
      </c>
      <c r="C17" s="34">
        <f>C55-C8</f>
        <v>33940543.05</v>
      </c>
      <c r="D17" s="34">
        <f>D55</f>
        <v>38913558.29</v>
      </c>
      <c r="E17" s="34">
        <f>E55</f>
        <v>39277103.55</v>
      </c>
      <c r="F17" s="34">
        <v>0</v>
      </c>
      <c r="G17" s="34">
        <v>0</v>
      </c>
      <c r="H17" s="34">
        <v>0</v>
      </c>
      <c r="I17" s="34">
        <f t="shared" si="1"/>
        <v>33940543.05</v>
      </c>
      <c r="J17" s="34">
        <f t="shared" si="2"/>
        <v>38913558.29</v>
      </c>
      <c r="K17" s="34">
        <f t="shared" si="3"/>
        <v>39277103.55</v>
      </c>
    </row>
    <row r="18" spans="1:11" ht="15">
      <c r="A18" s="10" t="s">
        <v>74</v>
      </c>
      <c r="B18" s="2">
        <v>180</v>
      </c>
      <c r="C18" s="34">
        <f>C99</f>
        <v>2331459.65</v>
      </c>
      <c r="D18" s="34">
        <f>D99</f>
        <v>0</v>
      </c>
      <c r="E18" s="34">
        <f>E99</f>
        <v>0</v>
      </c>
      <c r="F18" s="34">
        <v>0</v>
      </c>
      <c r="G18" s="34">
        <v>0</v>
      </c>
      <c r="H18" s="34">
        <v>0</v>
      </c>
      <c r="I18" s="34">
        <f t="shared" si="1"/>
        <v>2331459.65</v>
      </c>
      <c r="J18" s="34">
        <f t="shared" si="2"/>
        <v>0</v>
      </c>
      <c r="K18" s="34">
        <f t="shared" si="3"/>
        <v>0</v>
      </c>
    </row>
    <row r="19" spans="1:11" ht="15">
      <c r="A19" s="10" t="s">
        <v>75</v>
      </c>
      <c r="B19" s="2"/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f t="shared" si="1"/>
        <v>0</v>
      </c>
      <c r="J19" s="34">
        <f t="shared" si="2"/>
        <v>0</v>
      </c>
      <c r="K19" s="34">
        <f t="shared" si="3"/>
        <v>0</v>
      </c>
    </row>
    <row r="20" spans="1:11" ht="147" customHeight="1">
      <c r="A20" s="10" t="s">
        <v>76</v>
      </c>
      <c r="B20" s="2"/>
      <c r="C20" s="34">
        <f>C22+C23</f>
        <v>0</v>
      </c>
      <c r="D20" s="34">
        <f>D22+D23</f>
        <v>0</v>
      </c>
      <c r="E20" s="34">
        <f>E22+E23</f>
        <v>0</v>
      </c>
      <c r="F20" s="34">
        <f>F22+F23</f>
        <v>0</v>
      </c>
      <c r="G20" s="34">
        <f>G22+G23</f>
        <v>0</v>
      </c>
      <c r="H20" s="34">
        <f>H22+H23</f>
        <v>0</v>
      </c>
      <c r="I20" s="34">
        <f t="shared" si="1"/>
        <v>0</v>
      </c>
      <c r="J20" s="34">
        <f t="shared" si="2"/>
        <v>0</v>
      </c>
      <c r="K20" s="34">
        <f t="shared" si="3"/>
        <v>0</v>
      </c>
    </row>
    <row r="21" spans="1:11" ht="15">
      <c r="A21" s="3" t="s">
        <v>8</v>
      </c>
      <c r="B21" s="2"/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15">
      <c r="A22" s="3" t="s">
        <v>77</v>
      </c>
      <c r="B22" s="2"/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f t="shared" si="1"/>
        <v>0</v>
      </c>
      <c r="J22" s="33">
        <f t="shared" si="2"/>
        <v>0</v>
      </c>
      <c r="K22" s="33">
        <f t="shared" si="3"/>
        <v>0</v>
      </c>
    </row>
    <row r="23" spans="1:11" ht="15">
      <c r="A23" s="3" t="s">
        <v>78</v>
      </c>
      <c r="B23" s="2"/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f t="shared" si="1"/>
        <v>0</v>
      </c>
      <c r="J23" s="33">
        <f t="shared" si="2"/>
        <v>0</v>
      </c>
      <c r="K23" s="33">
        <f t="shared" si="3"/>
        <v>0</v>
      </c>
    </row>
    <row r="24" spans="1:11" ht="45">
      <c r="A24" s="10" t="s">
        <v>79</v>
      </c>
      <c r="B24" s="12"/>
      <c r="C24" s="34">
        <f>C26+C27+C31+C32+C33+C38</f>
        <v>2672590</v>
      </c>
      <c r="D24" s="34">
        <f>D26+D27+D31+D32+D33+D38</f>
        <v>2154388.4299999997</v>
      </c>
      <c r="E24" s="34">
        <f>E26+E27+E31+E32+E33+E38</f>
        <v>2171044.6799999997</v>
      </c>
      <c r="F24" s="34">
        <f>F26+F27</f>
        <v>0</v>
      </c>
      <c r="G24" s="34">
        <f>G26+G27</f>
        <v>0</v>
      </c>
      <c r="H24" s="34">
        <f>H26+H27</f>
        <v>0</v>
      </c>
      <c r="I24" s="34">
        <f t="shared" si="1"/>
        <v>2672590</v>
      </c>
      <c r="J24" s="34">
        <f t="shared" si="2"/>
        <v>2154388.4299999997</v>
      </c>
      <c r="K24" s="34">
        <f t="shared" si="3"/>
        <v>2171044.6799999997</v>
      </c>
    </row>
    <row r="25" spans="1:11" ht="15">
      <c r="A25" s="3" t="s">
        <v>8</v>
      </c>
      <c r="B25" s="2"/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15">
      <c r="A26" s="3" t="s">
        <v>80</v>
      </c>
      <c r="B26" s="2">
        <v>120</v>
      </c>
      <c r="C26" s="33">
        <v>186426.93</v>
      </c>
      <c r="D26" s="33">
        <v>113000</v>
      </c>
      <c r="E26" s="33">
        <v>113000</v>
      </c>
      <c r="F26" s="33">
        <v>0</v>
      </c>
      <c r="G26" s="33">
        <v>0</v>
      </c>
      <c r="H26" s="33">
        <v>0</v>
      </c>
      <c r="I26" s="33">
        <f t="shared" si="1"/>
        <v>186426.93</v>
      </c>
      <c r="J26" s="33">
        <f t="shared" si="2"/>
        <v>113000</v>
      </c>
      <c r="K26" s="33">
        <f t="shared" si="3"/>
        <v>113000</v>
      </c>
    </row>
    <row r="27" spans="1:11" ht="45">
      <c r="A27" s="3" t="s">
        <v>81</v>
      </c>
      <c r="B27" s="2">
        <v>130</v>
      </c>
      <c r="C27" s="33">
        <f>C29+C37</f>
        <v>1900000</v>
      </c>
      <c r="D27" s="33">
        <f>D29+D30+D37</f>
        <v>1331388.43</v>
      </c>
      <c r="E27" s="33">
        <f>E29+E30+E37</f>
        <v>1348044.68</v>
      </c>
      <c r="F27" s="33">
        <f>F29+F30</f>
        <v>0</v>
      </c>
      <c r="G27" s="33">
        <f>G29+G30</f>
        <v>0</v>
      </c>
      <c r="H27" s="33">
        <f>H29+H30</f>
        <v>0</v>
      </c>
      <c r="I27" s="33">
        <f t="shared" si="1"/>
        <v>1900000</v>
      </c>
      <c r="J27" s="33">
        <f t="shared" si="2"/>
        <v>1331388.43</v>
      </c>
      <c r="K27" s="33">
        <f t="shared" si="3"/>
        <v>1348044.68</v>
      </c>
    </row>
    <row r="28" spans="1:11" ht="15">
      <c r="A28" s="3" t="s">
        <v>8</v>
      </c>
      <c r="B28" s="2"/>
      <c r="C28" s="33"/>
      <c r="D28" s="33"/>
      <c r="E28" s="33"/>
      <c r="F28" s="33"/>
      <c r="G28" s="33"/>
      <c r="H28" s="33"/>
      <c r="I28" s="33"/>
      <c r="J28" s="33"/>
      <c r="K28" s="33"/>
    </row>
    <row r="29" spans="1:11" ht="15">
      <c r="A29" s="3" t="s">
        <v>82</v>
      </c>
      <c r="B29" s="2">
        <v>130</v>
      </c>
      <c r="C29" s="33">
        <v>1600000</v>
      </c>
      <c r="D29" s="33">
        <v>977000</v>
      </c>
      <c r="E29" s="33">
        <v>977000</v>
      </c>
      <c r="F29" s="33">
        <v>0</v>
      </c>
      <c r="G29" s="33">
        <v>0</v>
      </c>
      <c r="H29" s="33">
        <v>0</v>
      </c>
      <c r="I29" s="33">
        <f t="shared" si="1"/>
        <v>1600000</v>
      </c>
      <c r="J29" s="33">
        <f t="shared" si="2"/>
        <v>977000</v>
      </c>
      <c r="K29" s="33">
        <f t="shared" si="3"/>
        <v>977000</v>
      </c>
    </row>
    <row r="30" spans="1:11" ht="30">
      <c r="A30" s="3" t="s">
        <v>83</v>
      </c>
      <c r="B30" s="2"/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f t="shared" si="1"/>
        <v>0</v>
      </c>
      <c r="J30" s="33">
        <f t="shared" si="2"/>
        <v>0</v>
      </c>
      <c r="K30" s="33">
        <f t="shared" si="3"/>
        <v>0</v>
      </c>
    </row>
    <row r="31" spans="1:11" ht="60">
      <c r="A31" s="3" t="s">
        <v>84</v>
      </c>
      <c r="B31" s="2"/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f t="shared" si="1"/>
        <v>0</v>
      </c>
      <c r="J31" s="33">
        <f t="shared" si="2"/>
        <v>0</v>
      </c>
      <c r="K31" s="33">
        <f t="shared" si="3"/>
        <v>0</v>
      </c>
    </row>
    <row r="32" spans="1:11" ht="45">
      <c r="A32" s="3" t="s">
        <v>85</v>
      </c>
      <c r="B32" s="2"/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f t="shared" si="1"/>
        <v>0</v>
      </c>
      <c r="J32" s="33">
        <f t="shared" si="2"/>
        <v>0</v>
      </c>
      <c r="K32" s="33">
        <f t="shared" si="3"/>
        <v>0</v>
      </c>
    </row>
    <row r="33" spans="1:11" ht="30">
      <c r="A33" s="3" t="s">
        <v>86</v>
      </c>
      <c r="B33" s="4"/>
      <c r="C33" s="33">
        <f>C35+C36</f>
        <v>0</v>
      </c>
      <c r="D33" s="33">
        <f aca="true" t="shared" si="4" ref="D33:I33">D35+D36</f>
        <v>0</v>
      </c>
      <c r="E33" s="33">
        <f t="shared" si="4"/>
        <v>0</v>
      </c>
      <c r="F33" s="33">
        <f t="shared" si="4"/>
        <v>0</v>
      </c>
      <c r="G33" s="33">
        <f t="shared" si="4"/>
        <v>0</v>
      </c>
      <c r="H33" s="33">
        <f t="shared" si="4"/>
        <v>0</v>
      </c>
      <c r="I33" s="33">
        <f t="shared" si="4"/>
        <v>0</v>
      </c>
      <c r="J33" s="33">
        <f t="shared" si="2"/>
        <v>0</v>
      </c>
      <c r="K33" s="33">
        <f t="shared" si="3"/>
        <v>0</v>
      </c>
    </row>
    <row r="34" spans="1:11" ht="15">
      <c r="A34" s="3" t="s">
        <v>8</v>
      </c>
      <c r="B34" s="4"/>
      <c r="C34" s="33"/>
      <c r="D34" s="33"/>
      <c r="E34" s="33"/>
      <c r="F34" s="33"/>
      <c r="G34" s="33"/>
      <c r="H34" s="33"/>
      <c r="I34" s="33"/>
      <c r="J34" s="33"/>
      <c r="K34" s="33"/>
    </row>
    <row r="35" spans="1:11" ht="30">
      <c r="A35" s="3" t="s">
        <v>87</v>
      </c>
      <c r="B35" s="4"/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f t="shared" si="1"/>
        <v>0</v>
      </c>
      <c r="J35" s="33">
        <f t="shared" si="2"/>
        <v>0</v>
      </c>
      <c r="K35" s="33">
        <f t="shared" si="3"/>
        <v>0</v>
      </c>
    </row>
    <row r="36" spans="1:11" ht="30">
      <c r="A36" s="3" t="s">
        <v>88</v>
      </c>
      <c r="B36" s="4"/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f t="shared" si="1"/>
        <v>0</v>
      </c>
      <c r="J36" s="33">
        <f t="shared" si="2"/>
        <v>0</v>
      </c>
      <c r="K36" s="33">
        <f t="shared" si="3"/>
        <v>0</v>
      </c>
    </row>
    <row r="37" spans="1:11" s="29" customFormat="1" ht="45">
      <c r="A37" s="3" t="s">
        <v>91</v>
      </c>
      <c r="B37" s="30">
        <v>130</v>
      </c>
      <c r="C37" s="33">
        <v>300000</v>
      </c>
      <c r="D37" s="33">
        <v>354388.43</v>
      </c>
      <c r="E37" s="33">
        <v>371044.68</v>
      </c>
      <c r="F37" s="33">
        <v>0</v>
      </c>
      <c r="G37" s="33">
        <v>0</v>
      </c>
      <c r="H37" s="33">
        <v>0</v>
      </c>
      <c r="I37" s="33">
        <f>C37</f>
        <v>300000</v>
      </c>
      <c r="J37" s="33">
        <f>D37</f>
        <v>354388.43</v>
      </c>
      <c r="K37" s="33">
        <f>E37</f>
        <v>371044.68</v>
      </c>
    </row>
    <row r="38" spans="1:11" ht="30">
      <c r="A38" s="3" t="s">
        <v>89</v>
      </c>
      <c r="B38" s="2">
        <v>180</v>
      </c>
      <c r="C38" s="33">
        <f>C40+C41+C42</f>
        <v>586163.07</v>
      </c>
      <c r="D38" s="33">
        <f>D40+D41+D42</f>
        <v>710000</v>
      </c>
      <c r="E38" s="33">
        <f>E40+E41+E42</f>
        <v>710000</v>
      </c>
      <c r="F38" s="33">
        <f>F40+F41+F42</f>
        <v>0</v>
      </c>
      <c r="G38" s="33">
        <f>G40+G41+G42</f>
        <v>0</v>
      </c>
      <c r="H38" s="33">
        <f>H40+H41+H42</f>
        <v>0</v>
      </c>
      <c r="I38" s="33">
        <f t="shared" si="1"/>
        <v>586163.07</v>
      </c>
      <c r="J38" s="33">
        <f t="shared" si="2"/>
        <v>710000</v>
      </c>
      <c r="K38" s="33">
        <f t="shared" si="3"/>
        <v>710000</v>
      </c>
    </row>
    <row r="39" spans="1:11" ht="15">
      <c r="A39" s="3" t="s">
        <v>8</v>
      </c>
      <c r="B39" s="2"/>
      <c r="C39" s="33"/>
      <c r="D39" s="33"/>
      <c r="E39" s="33"/>
      <c r="F39" s="33"/>
      <c r="G39" s="33"/>
      <c r="H39" s="33"/>
      <c r="I39" s="33">
        <f t="shared" si="1"/>
        <v>0</v>
      </c>
      <c r="J39" s="33">
        <f t="shared" si="2"/>
        <v>0</v>
      </c>
      <c r="K39" s="33">
        <f t="shared" si="3"/>
        <v>0</v>
      </c>
    </row>
    <row r="40" spans="1:11" ht="30">
      <c r="A40" s="3" t="s">
        <v>90</v>
      </c>
      <c r="B40" s="2"/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f t="shared" si="1"/>
        <v>0</v>
      </c>
      <c r="J40" s="33">
        <f t="shared" si="2"/>
        <v>0</v>
      </c>
      <c r="K40" s="33">
        <f t="shared" si="3"/>
        <v>0</v>
      </c>
    </row>
    <row r="41" spans="1:11" ht="45">
      <c r="A41" s="3" t="s">
        <v>91</v>
      </c>
      <c r="B41" s="2"/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f t="shared" si="1"/>
        <v>0</v>
      </c>
      <c r="J41" s="33">
        <f t="shared" si="2"/>
        <v>0</v>
      </c>
      <c r="K41" s="33">
        <f t="shared" si="3"/>
        <v>0</v>
      </c>
    </row>
    <row r="42" spans="1:11" ht="15">
      <c r="A42" s="3" t="s">
        <v>92</v>
      </c>
      <c r="B42" s="2">
        <v>180</v>
      </c>
      <c r="C42" s="33">
        <v>586163.07</v>
      </c>
      <c r="D42" s="33">
        <v>710000</v>
      </c>
      <c r="E42" s="33">
        <v>710000</v>
      </c>
      <c r="F42" s="33">
        <v>0</v>
      </c>
      <c r="G42" s="33">
        <v>0</v>
      </c>
      <c r="H42" s="33">
        <v>0</v>
      </c>
      <c r="I42" s="33">
        <f t="shared" si="1"/>
        <v>586163.07</v>
      </c>
      <c r="J42" s="33">
        <f t="shared" si="2"/>
        <v>710000</v>
      </c>
      <c r="K42" s="33">
        <f t="shared" si="3"/>
        <v>710000</v>
      </c>
    </row>
    <row r="43" spans="1:11" ht="45">
      <c r="A43" s="3" t="s">
        <v>93</v>
      </c>
      <c r="B43" s="2"/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f t="shared" si="1"/>
        <v>0</v>
      </c>
      <c r="J43" s="33">
        <f t="shared" si="2"/>
        <v>0</v>
      </c>
      <c r="K43" s="33">
        <f t="shared" si="3"/>
        <v>0</v>
      </c>
    </row>
    <row r="44" spans="1:11" ht="45">
      <c r="A44" s="3" t="s">
        <v>94</v>
      </c>
      <c r="B44" s="4"/>
      <c r="C44" s="33">
        <f>C46+C47+C48+C49+C50+C51+C52</f>
        <v>0</v>
      </c>
      <c r="D44" s="33">
        <f>D46+D47+D48+D49+D50+D51+D52</f>
        <v>0</v>
      </c>
      <c r="E44" s="33">
        <f>E46+E47+E48+E49+E50+E51+E52</f>
        <v>0</v>
      </c>
      <c r="F44" s="33">
        <f>F46+F47+F48+F49+F50+F51+F52</f>
        <v>0</v>
      </c>
      <c r="G44" s="33">
        <f>G46+G47+G48+G49+G50+G51+G52</f>
        <v>0</v>
      </c>
      <c r="H44" s="33">
        <f>H46+H47+H48+H49+H50+H51+H52</f>
        <v>0</v>
      </c>
      <c r="I44" s="33">
        <f t="shared" si="1"/>
        <v>0</v>
      </c>
      <c r="J44" s="33">
        <f t="shared" si="2"/>
        <v>0</v>
      </c>
      <c r="K44" s="33">
        <f t="shared" si="3"/>
        <v>0</v>
      </c>
    </row>
    <row r="45" spans="1:11" ht="15">
      <c r="A45" s="3" t="s">
        <v>8</v>
      </c>
      <c r="B45" s="4"/>
      <c r="C45" s="33"/>
      <c r="D45" s="33"/>
      <c r="E45" s="33"/>
      <c r="F45" s="33"/>
      <c r="G45" s="33"/>
      <c r="H45" s="33"/>
      <c r="I45" s="33">
        <f t="shared" si="1"/>
        <v>0</v>
      </c>
      <c r="J45" s="33">
        <f t="shared" si="2"/>
        <v>0</v>
      </c>
      <c r="K45" s="33">
        <f t="shared" si="3"/>
        <v>0</v>
      </c>
    </row>
    <row r="46" spans="1:11" ht="42" customHeight="1">
      <c r="A46" s="3" t="s">
        <v>66</v>
      </c>
      <c r="B46" s="4"/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f t="shared" si="1"/>
        <v>0</v>
      </c>
      <c r="J46" s="33">
        <f t="shared" si="2"/>
        <v>0</v>
      </c>
      <c r="K46" s="33">
        <f t="shared" si="3"/>
        <v>0</v>
      </c>
    </row>
    <row r="47" spans="1:11" ht="30">
      <c r="A47" s="3" t="s">
        <v>67</v>
      </c>
      <c r="B47" s="4"/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f t="shared" si="1"/>
        <v>0</v>
      </c>
      <c r="J47" s="33">
        <f t="shared" si="2"/>
        <v>0</v>
      </c>
      <c r="K47" s="33">
        <f t="shared" si="3"/>
        <v>0</v>
      </c>
    </row>
    <row r="48" spans="1:11" ht="30">
      <c r="A48" s="3" t="s">
        <v>68</v>
      </c>
      <c r="B48" s="4"/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f t="shared" si="1"/>
        <v>0</v>
      </c>
      <c r="J48" s="33">
        <f t="shared" si="2"/>
        <v>0</v>
      </c>
      <c r="K48" s="33">
        <f t="shared" si="3"/>
        <v>0</v>
      </c>
    </row>
    <row r="49" spans="1:11" ht="165">
      <c r="A49" s="3" t="s">
        <v>95</v>
      </c>
      <c r="B49" s="4"/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f t="shared" si="1"/>
        <v>0</v>
      </c>
      <c r="J49" s="33">
        <f t="shared" si="2"/>
        <v>0</v>
      </c>
      <c r="K49" s="33">
        <f t="shared" si="3"/>
        <v>0</v>
      </c>
    </row>
    <row r="50" spans="1:11" ht="45">
      <c r="A50" s="3" t="s">
        <v>69</v>
      </c>
      <c r="B50" s="4"/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f t="shared" si="1"/>
        <v>0</v>
      </c>
      <c r="J50" s="33">
        <f t="shared" si="2"/>
        <v>0</v>
      </c>
      <c r="K50" s="33">
        <f t="shared" si="3"/>
        <v>0</v>
      </c>
    </row>
    <row r="51" spans="1:11" ht="30.75" customHeight="1">
      <c r="A51" s="3" t="s">
        <v>70</v>
      </c>
      <c r="B51" s="4"/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f t="shared" si="1"/>
        <v>0</v>
      </c>
      <c r="J51" s="33">
        <f t="shared" si="2"/>
        <v>0</v>
      </c>
      <c r="K51" s="33">
        <f t="shared" si="3"/>
        <v>0</v>
      </c>
    </row>
    <row r="52" spans="1:11" ht="60">
      <c r="A52" s="3" t="s">
        <v>71</v>
      </c>
      <c r="B52" s="4"/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f t="shared" si="1"/>
        <v>0</v>
      </c>
      <c r="J52" s="33">
        <f t="shared" si="2"/>
        <v>0</v>
      </c>
      <c r="K52" s="33">
        <f t="shared" si="3"/>
        <v>0</v>
      </c>
    </row>
    <row r="53" spans="1:11" s="5" customFormat="1" ht="15">
      <c r="A53" s="10" t="s">
        <v>97</v>
      </c>
      <c r="B53" s="12">
        <v>900</v>
      </c>
      <c r="C53" s="34">
        <f>C55+C99+C143+C187+C231</f>
        <v>39472781.15</v>
      </c>
      <c r="D53" s="34">
        <f aca="true" t="shared" si="5" ref="D53:K53">D55+D99+D143+D187+D231</f>
        <v>40938946.72</v>
      </c>
      <c r="E53" s="34">
        <f t="shared" si="5"/>
        <v>41319148.23</v>
      </c>
      <c r="F53" s="34">
        <f t="shared" si="5"/>
        <v>2267682.05</v>
      </c>
      <c r="G53" s="34">
        <f t="shared" si="5"/>
        <v>0</v>
      </c>
      <c r="H53" s="34">
        <f t="shared" si="5"/>
        <v>0</v>
      </c>
      <c r="I53" s="34">
        <f t="shared" si="5"/>
        <v>37141321.5</v>
      </c>
      <c r="J53" s="34">
        <f t="shared" si="5"/>
        <v>40938946.72</v>
      </c>
      <c r="K53" s="34">
        <f t="shared" si="5"/>
        <v>41319148.23</v>
      </c>
    </row>
    <row r="54" spans="1:11" s="5" customFormat="1" ht="15">
      <c r="A54" s="3" t="s">
        <v>8</v>
      </c>
      <c r="B54" s="2"/>
      <c r="C54" s="33"/>
      <c r="D54" s="33"/>
      <c r="E54" s="33"/>
      <c r="F54" s="33"/>
      <c r="G54" s="33"/>
      <c r="H54" s="33"/>
      <c r="I54" s="33"/>
      <c r="J54" s="33"/>
      <c r="K54" s="33"/>
    </row>
    <row r="55" spans="1:11" ht="63.75" customHeight="1">
      <c r="A55" s="10" t="s">
        <v>96</v>
      </c>
      <c r="B55" s="12"/>
      <c r="C55" s="34">
        <f>C57+C62+C89+C95</f>
        <v>33944821.5</v>
      </c>
      <c r="D55" s="34">
        <f aca="true" t="shared" si="6" ref="D55:K55">D57+D62+D89+D95</f>
        <v>38913558.29</v>
      </c>
      <c r="E55" s="34">
        <f t="shared" si="6"/>
        <v>39277103.55</v>
      </c>
      <c r="F55" s="34">
        <f t="shared" si="6"/>
        <v>0</v>
      </c>
      <c r="G55" s="34">
        <f t="shared" si="6"/>
        <v>0</v>
      </c>
      <c r="H55" s="34">
        <f t="shared" si="6"/>
        <v>0</v>
      </c>
      <c r="I55" s="34">
        <f t="shared" si="6"/>
        <v>33944821.5</v>
      </c>
      <c r="J55" s="34">
        <f t="shared" si="6"/>
        <v>38913558.29</v>
      </c>
      <c r="K55" s="34">
        <f t="shared" si="6"/>
        <v>39277103.55</v>
      </c>
    </row>
    <row r="56" spans="1:11" ht="15">
      <c r="A56" s="3" t="s">
        <v>8</v>
      </c>
      <c r="B56" s="2"/>
      <c r="C56" s="33"/>
      <c r="D56" s="33"/>
      <c r="E56" s="33"/>
      <c r="F56" s="33"/>
      <c r="G56" s="33"/>
      <c r="H56" s="33"/>
      <c r="I56" s="33"/>
      <c r="J56" s="33"/>
      <c r="K56" s="33"/>
    </row>
    <row r="57" spans="1:11" ht="45">
      <c r="A57" s="3" t="s">
        <v>98</v>
      </c>
      <c r="B57" s="2">
        <v>210</v>
      </c>
      <c r="C57" s="33">
        <f>C59+C60+C61</f>
        <v>27346087.419999998</v>
      </c>
      <c r="D57" s="33">
        <f aca="true" t="shared" si="7" ref="D57:K57">D59+D60+D61</f>
        <v>31156781.1</v>
      </c>
      <c r="E57" s="33">
        <f t="shared" si="7"/>
        <v>31319645</v>
      </c>
      <c r="F57" s="33">
        <f t="shared" si="7"/>
        <v>0</v>
      </c>
      <c r="G57" s="33">
        <f t="shared" si="7"/>
        <v>0</v>
      </c>
      <c r="H57" s="33">
        <f t="shared" si="7"/>
        <v>0</v>
      </c>
      <c r="I57" s="33">
        <f t="shared" si="7"/>
        <v>27346087.419999998</v>
      </c>
      <c r="J57" s="33">
        <f t="shared" si="7"/>
        <v>31156781.1</v>
      </c>
      <c r="K57" s="33">
        <f t="shared" si="7"/>
        <v>31319645</v>
      </c>
    </row>
    <row r="58" spans="1:11" ht="15">
      <c r="A58" s="3" t="s">
        <v>6</v>
      </c>
      <c r="B58" s="2"/>
      <c r="C58" s="33"/>
      <c r="D58" s="33"/>
      <c r="E58" s="33"/>
      <c r="F58" s="33"/>
      <c r="G58" s="33"/>
      <c r="H58" s="33"/>
      <c r="I58" s="33"/>
      <c r="J58" s="33"/>
      <c r="K58" s="33"/>
    </row>
    <row r="59" spans="1:11" ht="15">
      <c r="A59" s="3" t="s">
        <v>99</v>
      </c>
      <c r="B59" s="2">
        <v>211</v>
      </c>
      <c r="C59" s="33">
        <f>20953177.33+1270.52</f>
        <v>20954447.849999998</v>
      </c>
      <c r="D59" s="33">
        <f>22080291.86+1800661.39</f>
        <v>23880953.25</v>
      </c>
      <c r="E59" s="33">
        <f>24006040.71</f>
        <v>24006040.71</v>
      </c>
      <c r="F59" s="33">
        <v>0</v>
      </c>
      <c r="G59" s="33">
        <v>0</v>
      </c>
      <c r="H59" s="33">
        <v>0</v>
      </c>
      <c r="I59" s="33">
        <f>C59</f>
        <v>20954447.849999998</v>
      </c>
      <c r="J59" s="33">
        <f>D59</f>
        <v>23880953.25</v>
      </c>
      <c r="K59" s="33">
        <f>E59</f>
        <v>24006040.71</v>
      </c>
    </row>
    <row r="60" spans="1:11" ht="15">
      <c r="A60" s="3" t="s">
        <v>100</v>
      </c>
      <c r="B60" s="2">
        <v>212</v>
      </c>
      <c r="C60" s="33">
        <v>63780</v>
      </c>
      <c r="D60" s="33">
        <v>63780</v>
      </c>
      <c r="E60" s="33">
        <v>63780</v>
      </c>
      <c r="F60" s="33">
        <v>0</v>
      </c>
      <c r="G60" s="33">
        <v>0</v>
      </c>
      <c r="H60" s="33">
        <v>0</v>
      </c>
      <c r="I60" s="33">
        <f>C60</f>
        <v>63780</v>
      </c>
      <c r="J60" s="33">
        <f>D60</f>
        <v>63780</v>
      </c>
      <c r="K60" s="33">
        <f>E60</f>
        <v>63780</v>
      </c>
    </row>
    <row r="61" spans="1:11" ht="30">
      <c r="A61" s="3" t="s">
        <v>101</v>
      </c>
      <c r="B61" s="2">
        <v>213</v>
      </c>
      <c r="C61" s="33">
        <v>6327859.57</v>
      </c>
      <c r="D61" s="33">
        <f>6668248.14+543799.71</f>
        <v>7212047.85</v>
      </c>
      <c r="E61" s="33">
        <v>7249824.29</v>
      </c>
      <c r="F61" s="33">
        <v>0</v>
      </c>
      <c r="G61" s="33">
        <v>0</v>
      </c>
      <c r="H61" s="33">
        <v>0</v>
      </c>
      <c r="I61" s="33">
        <f>C61</f>
        <v>6327859.57</v>
      </c>
      <c r="J61" s="33">
        <f>D61</f>
        <v>7212047.85</v>
      </c>
      <c r="K61" s="33">
        <f>E61</f>
        <v>7249824.29</v>
      </c>
    </row>
    <row r="62" spans="1:11" ht="45">
      <c r="A62" s="3" t="s">
        <v>102</v>
      </c>
      <c r="B62" s="2">
        <v>220</v>
      </c>
      <c r="C62" s="33">
        <f>C64+C65+C66+C72+C73+C74+C75+C78+C82</f>
        <v>5863650.08</v>
      </c>
      <c r="D62" s="33">
        <f aca="true" t="shared" si="8" ref="D62:K62">D64+D65+D66+D72+D73+D74+D75+D78+D82</f>
        <v>6367593.21</v>
      </c>
      <c r="E62" s="33">
        <f t="shared" si="8"/>
        <v>6557999.58</v>
      </c>
      <c r="F62" s="33">
        <f t="shared" si="8"/>
        <v>0</v>
      </c>
      <c r="G62" s="33">
        <f t="shared" si="8"/>
        <v>0</v>
      </c>
      <c r="H62" s="33">
        <f t="shared" si="8"/>
        <v>0</v>
      </c>
      <c r="I62" s="33">
        <f t="shared" si="8"/>
        <v>5863650.08</v>
      </c>
      <c r="J62" s="33">
        <f t="shared" si="8"/>
        <v>6367593.21</v>
      </c>
      <c r="K62" s="33">
        <f t="shared" si="8"/>
        <v>6557999.58</v>
      </c>
    </row>
    <row r="63" spans="1:11" ht="15">
      <c r="A63" s="3" t="s">
        <v>6</v>
      </c>
      <c r="B63" s="2"/>
      <c r="C63" s="33"/>
      <c r="D63" s="33"/>
      <c r="E63" s="33"/>
      <c r="F63" s="33"/>
      <c r="G63" s="33"/>
      <c r="H63" s="33"/>
      <c r="I63" s="33"/>
      <c r="J63" s="33"/>
      <c r="K63" s="33"/>
    </row>
    <row r="64" spans="1:11" ht="15">
      <c r="A64" s="3" t="s">
        <v>103</v>
      </c>
      <c r="B64" s="2">
        <v>221</v>
      </c>
      <c r="C64" s="33">
        <f>50924.4+111216</f>
        <v>162140.4</v>
      </c>
      <c r="D64" s="33">
        <f>112323.72+50720.7</f>
        <v>163044.41999999998</v>
      </c>
      <c r="E64" s="33">
        <f>51735.1+113469.43</f>
        <v>165204.53</v>
      </c>
      <c r="F64" s="33">
        <v>0</v>
      </c>
      <c r="G64" s="33">
        <v>0</v>
      </c>
      <c r="H64" s="33">
        <v>0</v>
      </c>
      <c r="I64" s="33">
        <f aca="true" t="shared" si="9" ref="I64:K65">C64</f>
        <v>162140.4</v>
      </c>
      <c r="J64" s="33">
        <f t="shared" si="9"/>
        <v>163044.41999999998</v>
      </c>
      <c r="K64" s="33">
        <f t="shared" si="9"/>
        <v>165204.53</v>
      </c>
    </row>
    <row r="65" spans="1:11" ht="15">
      <c r="A65" s="3" t="s">
        <v>104</v>
      </c>
      <c r="B65" s="2">
        <v>222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f t="shared" si="9"/>
        <v>0</v>
      </c>
      <c r="J65" s="33">
        <f t="shared" si="9"/>
        <v>0</v>
      </c>
      <c r="K65" s="33">
        <f t="shared" si="9"/>
        <v>0</v>
      </c>
    </row>
    <row r="66" spans="1:11" ht="30">
      <c r="A66" s="3" t="s">
        <v>105</v>
      </c>
      <c r="B66" s="2">
        <v>223</v>
      </c>
      <c r="C66" s="33">
        <f>C68+C70+C71</f>
        <v>1316859.0999999999</v>
      </c>
      <c r="D66" s="33">
        <f aca="true" t="shared" si="10" ref="D66:K66">D68+D69+D70+D71</f>
        <v>1311591.5</v>
      </c>
      <c r="E66" s="33">
        <f t="shared" si="10"/>
        <v>1337823.5</v>
      </c>
      <c r="F66" s="33">
        <f t="shared" si="10"/>
        <v>0</v>
      </c>
      <c r="G66" s="33">
        <f t="shared" si="10"/>
        <v>0</v>
      </c>
      <c r="H66" s="33">
        <f t="shared" si="10"/>
        <v>0</v>
      </c>
      <c r="I66" s="33">
        <f t="shared" si="10"/>
        <v>1316859.0999999999</v>
      </c>
      <c r="J66" s="33">
        <f t="shared" si="10"/>
        <v>1311591.5</v>
      </c>
      <c r="K66" s="33">
        <f t="shared" si="10"/>
        <v>1337823.5</v>
      </c>
    </row>
    <row r="67" spans="1:11" ht="15">
      <c r="A67" s="3" t="s">
        <v>8</v>
      </c>
      <c r="B67" s="2"/>
      <c r="C67" s="33"/>
      <c r="D67" s="33"/>
      <c r="E67" s="33"/>
      <c r="F67" s="33"/>
      <c r="G67" s="33"/>
      <c r="H67" s="33"/>
      <c r="I67" s="33"/>
      <c r="J67" s="33"/>
      <c r="K67" s="33"/>
    </row>
    <row r="68" spans="1:11" ht="30">
      <c r="A68" s="3" t="s">
        <v>106</v>
      </c>
      <c r="B68" s="2"/>
      <c r="C68" s="33">
        <v>974409.6</v>
      </c>
      <c r="D68" s="33">
        <v>970511.9</v>
      </c>
      <c r="E68" s="33">
        <v>989922.2</v>
      </c>
      <c r="F68" s="33">
        <v>0</v>
      </c>
      <c r="G68" s="33">
        <v>0</v>
      </c>
      <c r="H68" s="33">
        <v>0</v>
      </c>
      <c r="I68" s="33">
        <f>C68</f>
        <v>974409.6</v>
      </c>
      <c r="J68" s="33">
        <f>D68</f>
        <v>970511.9</v>
      </c>
      <c r="K68" s="33">
        <f>E68</f>
        <v>989922.2</v>
      </c>
    </row>
    <row r="69" spans="1:11" ht="15">
      <c r="A69" s="3" t="s">
        <v>107</v>
      </c>
      <c r="B69" s="2"/>
      <c r="C69" s="33"/>
      <c r="D69" s="33"/>
      <c r="E69" s="33"/>
      <c r="F69" s="33"/>
      <c r="G69" s="33"/>
      <c r="H69" s="33"/>
      <c r="I69" s="33">
        <f aca="true" t="shared" si="11" ref="I69:I74">C69</f>
        <v>0</v>
      </c>
      <c r="J69" s="33">
        <f aca="true" t="shared" si="12" ref="J69:J74">D69</f>
        <v>0</v>
      </c>
      <c r="K69" s="33">
        <f aca="true" t="shared" si="13" ref="K69:K74">E69</f>
        <v>0</v>
      </c>
    </row>
    <row r="70" spans="1:11" ht="15">
      <c r="A70" s="3" t="s">
        <v>108</v>
      </c>
      <c r="B70" s="2"/>
      <c r="C70" s="33">
        <v>271015.8</v>
      </c>
      <c r="D70" s="33">
        <v>269931.7</v>
      </c>
      <c r="E70" s="33">
        <v>275330.4</v>
      </c>
      <c r="F70" s="33">
        <v>0</v>
      </c>
      <c r="G70" s="33">
        <v>0</v>
      </c>
      <c r="H70" s="33">
        <v>0</v>
      </c>
      <c r="I70" s="33">
        <f t="shared" si="11"/>
        <v>271015.8</v>
      </c>
      <c r="J70" s="33">
        <f t="shared" si="12"/>
        <v>269931.7</v>
      </c>
      <c r="K70" s="33">
        <f t="shared" si="13"/>
        <v>275330.4</v>
      </c>
    </row>
    <row r="71" spans="1:11" ht="30">
      <c r="A71" s="3" t="s">
        <v>109</v>
      </c>
      <c r="B71" s="2"/>
      <c r="C71" s="33">
        <v>71433.7</v>
      </c>
      <c r="D71" s="33">
        <v>71147.9</v>
      </c>
      <c r="E71" s="33">
        <v>72570.9</v>
      </c>
      <c r="F71" s="33">
        <v>0</v>
      </c>
      <c r="G71" s="33">
        <v>0</v>
      </c>
      <c r="H71" s="33">
        <v>0</v>
      </c>
      <c r="I71" s="33">
        <f t="shared" si="11"/>
        <v>71433.7</v>
      </c>
      <c r="J71" s="33">
        <f t="shared" si="12"/>
        <v>71147.9</v>
      </c>
      <c r="K71" s="33">
        <f t="shared" si="13"/>
        <v>72570.9</v>
      </c>
    </row>
    <row r="72" spans="1:11" ht="45">
      <c r="A72" s="3" t="s">
        <v>110</v>
      </c>
      <c r="B72" s="2">
        <v>224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f t="shared" si="11"/>
        <v>0</v>
      </c>
      <c r="J72" s="33">
        <f t="shared" si="12"/>
        <v>0</v>
      </c>
      <c r="K72" s="33">
        <f t="shared" si="13"/>
        <v>0</v>
      </c>
    </row>
    <row r="73" spans="1:11" ht="30">
      <c r="A73" s="3" t="s">
        <v>111</v>
      </c>
      <c r="B73" s="2">
        <v>225</v>
      </c>
      <c r="C73" s="33">
        <f>3587793.9+3007.93-116017.95</f>
        <v>3474783.88</v>
      </c>
      <c r="D73" s="33">
        <f>3568462.8+477707.29</f>
        <v>4046170.09</v>
      </c>
      <c r="E73" s="33">
        <f>3639832+553016.55</f>
        <v>4192848.55</v>
      </c>
      <c r="F73" s="33">
        <v>0</v>
      </c>
      <c r="G73" s="33">
        <v>0</v>
      </c>
      <c r="H73" s="33">
        <v>0</v>
      </c>
      <c r="I73" s="33">
        <f t="shared" si="11"/>
        <v>3474783.88</v>
      </c>
      <c r="J73" s="33">
        <f t="shared" si="12"/>
        <v>4046170.09</v>
      </c>
      <c r="K73" s="33">
        <f t="shared" si="13"/>
        <v>4192848.55</v>
      </c>
    </row>
    <row r="74" spans="1:11" ht="30">
      <c r="A74" s="3" t="s">
        <v>112</v>
      </c>
      <c r="B74" s="2">
        <v>226</v>
      </c>
      <c r="C74" s="33">
        <f>829866.7+60000</f>
        <v>889866.7</v>
      </c>
      <c r="D74" s="33">
        <f>766787.2+60000</f>
        <v>826787.2</v>
      </c>
      <c r="E74" s="33">
        <f>782123+60000</f>
        <v>842123</v>
      </c>
      <c r="F74" s="33">
        <v>0</v>
      </c>
      <c r="G74" s="33">
        <v>0</v>
      </c>
      <c r="H74" s="33">
        <v>0</v>
      </c>
      <c r="I74" s="33">
        <f t="shared" si="11"/>
        <v>889866.7</v>
      </c>
      <c r="J74" s="33">
        <f t="shared" si="12"/>
        <v>826787.2</v>
      </c>
      <c r="K74" s="33">
        <f t="shared" si="13"/>
        <v>842123</v>
      </c>
    </row>
    <row r="75" spans="1:11" ht="45">
      <c r="A75" s="3" t="s">
        <v>113</v>
      </c>
      <c r="B75" s="2">
        <v>240</v>
      </c>
      <c r="C75" s="33">
        <f>C77</f>
        <v>0</v>
      </c>
      <c r="D75" s="33">
        <f aca="true" t="shared" si="14" ref="D75:K75">D77</f>
        <v>0</v>
      </c>
      <c r="E75" s="33">
        <f t="shared" si="14"/>
        <v>0</v>
      </c>
      <c r="F75" s="33">
        <f t="shared" si="14"/>
        <v>0</v>
      </c>
      <c r="G75" s="33">
        <f t="shared" si="14"/>
        <v>0</v>
      </c>
      <c r="H75" s="33">
        <f t="shared" si="14"/>
        <v>0</v>
      </c>
      <c r="I75" s="33">
        <f t="shared" si="14"/>
        <v>0</v>
      </c>
      <c r="J75" s="33">
        <f t="shared" si="14"/>
        <v>0</v>
      </c>
      <c r="K75" s="33">
        <f t="shared" si="14"/>
        <v>0</v>
      </c>
    </row>
    <row r="76" spans="1:11" ht="15">
      <c r="A76" s="3" t="s">
        <v>6</v>
      </c>
      <c r="B76" s="2"/>
      <c r="C76" s="33"/>
      <c r="D76" s="33"/>
      <c r="E76" s="33"/>
      <c r="F76" s="33"/>
      <c r="G76" s="33"/>
      <c r="H76" s="33"/>
      <c r="I76" s="33"/>
      <c r="J76" s="33"/>
      <c r="K76" s="33"/>
    </row>
    <row r="77" spans="1:11" ht="75">
      <c r="A77" s="3" t="s">
        <v>114</v>
      </c>
      <c r="B77" s="2">
        <v>241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f>C77</f>
        <v>0</v>
      </c>
      <c r="J77" s="33">
        <f>D77</f>
        <v>0</v>
      </c>
      <c r="K77" s="33">
        <f>E77</f>
        <v>0</v>
      </c>
    </row>
    <row r="78" spans="1:11" ht="30">
      <c r="A78" s="3" t="s">
        <v>115</v>
      </c>
      <c r="B78" s="2">
        <v>260</v>
      </c>
      <c r="C78" s="33">
        <f>C80+C81</f>
        <v>0</v>
      </c>
      <c r="D78" s="33">
        <f aca="true" t="shared" si="15" ref="D78:K78">D80+D81</f>
        <v>0</v>
      </c>
      <c r="E78" s="33">
        <f t="shared" si="15"/>
        <v>0</v>
      </c>
      <c r="F78" s="33">
        <f t="shared" si="15"/>
        <v>0</v>
      </c>
      <c r="G78" s="33">
        <f t="shared" si="15"/>
        <v>0</v>
      </c>
      <c r="H78" s="33">
        <f t="shared" si="15"/>
        <v>0</v>
      </c>
      <c r="I78" s="33">
        <f t="shared" si="15"/>
        <v>0</v>
      </c>
      <c r="J78" s="33">
        <f t="shared" si="15"/>
        <v>0</v>
      </c>
      <c r="K78" s="33">
        <f t="shared" si="15"/>
        <v>0</v>
      </c>
    </row>
    <row r="79" spans="1:11" ht="15">
      <c r="A79" s="3" t="s">
        <v>6</v>
      </c>
      <c r="B79" s="2"/>
      <c r="C79" s="33"/>
      <c r="D79" s="33"/>
      <c r="E79" s="33"/>
      <c r="F79" s="33"/>
      <c r="G79" s="33"/>
      <c r="H79" s="33"/>
      <c r="I79" s="33"/>
      <c r="J79" s="33"/>
      <c r="K79" s="33"/>
    </row>
    <row r="80" spans="1:11" ht="30">
      <c r="A80" s="3" t="s">
        <v>116</v>
      </c>
      <c r="B80" s="2">
        <v>262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f aca="true" t="shared" si="16" ref="I80:K81">C80</f>
        <v>0</v>
      </c>
      <c r="J80" s="33">
        <f t="shared" si="16"/>
        <v>0</v>
      </c>
      <c r="K80" s="33">
        <f t="shared" si="16"/>
        <v>0</v>
      </c>
    </row>
    <row r="81" spans="1:11" ht="75">
      <c r="A81" s="3" t="s">
        <v>117</v>
      </c>
      <c r="B81" s="2">
        <v>263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f t="shared" si="16"/>
        <v>0</v>
      </c>
      <c r="J81" s="33">
        <f t="shared" si="16"/>
        <v>0</v>
      </c>
      <c r="K81" s="33">
        <f t="shared" si="16"/>
        <v>0</v>
      </c>
    </row>
    <row r="82" spans="1:11" ht="15">
      <c r="A82" s="3" t="s">
        <v>118</v>
      </c>
      <c r="B82" s="2">
        <v>290</v>
      </c>
      <c r="C82" s="33">
        <f>C84+C85+C86+C87+C88</f>
        <v>20000</v>
      </c>
      <c r="D82" s="33">
        <f aca="true" t="shared" si="17" ref="D82:K82">D84+D85+D86+D87+D88</f>
        <v>20000</v>
      </c>
      <c r="E82" s="33">
        <f t="shared" si="17"/>
        <v>20000</v>
      </c>
      <c r="F82" s="33">
        <f t="shared" si="17"/>
        <v>0</v>
      </c>
      <c r="G82" s="33">
        <f t="shared" si="17"/>
        <v>0</v>
      </c>
      <c r="H82" s="33">
        <f t="shared" si="17"/>
        <v>0</v>
      </c>
      <c r="I82" s="33">
        <f t="shared" si="17"/>
        <v>20000</v>
      </c>
      <c r="J82" s="33">
        <f t="shared" si="17"/>
        <v>20000</v>
      </c>
      <c r="K82" s="33">
        <f t="shared" si="17"/>
        <v>20000</v>
      </c>
    </row>
    <row r="83" spans="1:11" ht="15">
      <c r="A83" s="3" t="s">
        <v>8</v>
      </c>
      <c r="B83" s="2"/>
      <c r="C83" s="33"/>
      <c r="D83" s="33"/>
      <c r="E83" s="33"/>
      <c r="F83" s="33"/>
      <c r="G83" s="33"/>
      <c r="H83" s="33"/>
      <c r="I83" s="33"/>
      <c r="J83" s="33"/>
      <c r="K83" s="33"/>
    </row>
    <row r="84" spans="1:11" ht="15">
      <c r="A84" s="3" t="s">
        <v>119</v>
      </c>
      <c r="B84" s="2"/>
      <c r="C84" s="33">
        <v>0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f>C84</f>
        <v>0</v>
      </c>
      <c r="J84" s="33">
        <f>D84</f>
        <v>0</v>
      </c>
      <c r="K84" s="33">
        <f>E84</f>
        <v>0</v>
      </c>
    </row>
    <row r="85" spans="1:11" ht="15">
      <c r="A85" s="3" t="s">
        <v>120</v>
      </c>
      <c r="B85" s="2"/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f>C85</f>
        <v>0</v>
      </c>
      <c r="J85" s="33">
        <f>D85</f>
        <v>0</v>
      </c>
      <c r="K85" s="33">
        <f>E85</f>
        <v>0</v>
      </c>
    </row>
    <row r="86" spans="1:11" ht="15">
      <c r="A86" s="3" t="s">
        <v>121</v>
      </c>
      <c r="B86" s="2"/>
      <c r="C86" s="33">
        <v>0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f>C86</f>
        <v>0</v>
      </c>
      <c r="J86" s="33">
        <f>D86</f>
        <v>0</v>
      </c>
      <c r="K86" s="33">
        <f>E86</f>
        <v>0</v>
      </c>
    </row>
    <row r="87" spans="1:11" ht="15">
      <c r="A87" s="3" t="s">
        <v>118</v>
      </c>
      <c r="B87" s="2"/>
      <c r="C87" s="33">
        <v>20000</v>
      </c>
      <c r="D87" s="33">
        <v>20000</v>
      </c>
      <c r="E87" s="33">
        <v>20000</v>
      </c>
      <c r="F87" s="33">
        <v>0</v>
      </c>
      <c r="G87" s="33">
        <v>0</v>
      </c>
      <c r="H87" s="33">
        <v>0</v>
      </c>
      <c r="I87" s="33">
        <f>C87</f>
        <v>20000</v>
      </c>
      <c r="J87" s="33">
        <f>D87</f>
        <v>20000</v>
      </c>
      <c r="K87" s="33">
        <f>E87</f>
        <v>20000</v>
      </c>
    </row>
    <row r="88" spans="1:11" ht="15">
      <c r="A88" s="3" t="s">
        <v>122</v>
      </c>
      <c r="B88" s="2"/>
      <c r="C88" s="33">
        <v>0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f>C88</f>
        <v>0</v>
      </c>
      <c r="J88" s="33">
        <f>D88</f>
        <v>0</v>
      </c>
      <c r="K88" s="33">
        <f>E88</f>
        <v>0</v>
      </c>
    </row>
    <row r="89" spans="1:11" ht="45">
      <c r="A89" s="3" t="s">
        <v>123</v>
      </c>
      <c r="B89" s="2">
        <v>300</v>
      </c>
      <c r="C89" s="33">
        <f>C91+C92+C93+C94</f>
        <v>735084</v>
      </c>
      <c r="D89" s="33">
        <f aca="true" t="shared" si="18" ref="D89:K89">D91+D92+D93+D94</f>
        <v>1389183.98</v>
      </c>
      <c r="E89" s="33">
        <f t="shared" si="18"/>
        <v>1399458.97</v>
      </c>
      <c r="F89" s="33">
        <f t="shared" si="18"/>
        <v>0</v>
      </c>
      <c r="G89" s="33">
        <f t="shared" si="18"/>
        <v>0</v>
      </c>
      <c r="H89" s="33">
        <f t="shared" si="18"/>
        <v>0</v>
      </c>
      <c r="I89" s="33">
        <f t="shared" si="18"/>
        <v>735084</v>
      </c>
      <c r="J89" s="33">
        <f t="shared" si="18"/>
        <v>1389183.98</v>
      </c>
      <c r="K89" s="33">
        <f t="shared" si="18"/>
        <v>1399458.97</v>
      </c>
    </row>
    <row r="90" spans="1:11" ht="15">
      <c r="A90" s="3" t="s">
        <v>6</v>
      </c>
      <c r="B90" s="2"/>
      <c r="C90" s="33"/>
      <c r="D90" s="33"/>
      <c r="E90" s="33"/>
      <c r="F90" s="33"/>
      <c r="G90" s="33"/>
      <c r="H90" s="33"/>
      <c r="I90" s="33"/>
      <c r="J90" s="33"/>
      <c r="K90" s="33"/>
    </row>
    <row r="91" spans="1:11" ht="30">
      <c r="A91" s="3" t="s">
        <v>124</v>
      </c>
      <c r="B91" s="2">
        <v>310</v>
      </c>
      <c r="C91" s="33">
        <f>471000+104084</f>
        <v>575084</v>
      </c>
      <c r="D91" s="33">
        <f>536128.7+569236.28+64459</f>
        <v>1169823.98</v>
      </c>
      <c r="E91" s="33">
        <f>535532.2+568090.57</f>
        <v>1103622.77</v>
      </c>
      <c r="F91" s="33">
        <v>0</v>
      </c>
      <c r="G91" s="33">
        <v>0</v>
      </c>
      <c r="H91" s="33">
        <v>0</v>
      </c>
      <c r="I91" s="33">
        <f>C91</f>
        <v>575084</v>
      </c>
      <c r="J91" s="33">
        <f>D91</f>
        <v>1169823.98</v>
      </c>
      <c r="K91" s="33">
        <f>E91</f>
        <v>1103622.77</v>
      </c>
    </row>
    <row r="92" spans="1:11" ht="28.5" customHeight="1">
      <c r="A92" s="3" t="s">
        <v>125</v>
      </c>
      <c r="B92" s="2">
        <v>320</v>
      </c>
      <c r="C92" s="33">
        <v>0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f>C92</f>
        <v>0</v>
      </c>
      <c r="J92" s="33">
        <f>D92</f>
        <v>0</v>
      </c>
      <c r="K92" s="33">
        <f>E92</f>
        <v>0</v>
      </c>
    </row>
    <row r="93" spans="1:11" ht="45">
      <c r="A93" s="3" t="s">
        <v>126</v>
      </c>
      <c r="B93" s="2">
        <v>330</v>
      </c>
      <c r="C93" s="33">
        <v>0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f>C93</f>
        <v>0</v>
      </c>
      <c r="J93" s="33">
        <f>D93</f>
        <v>0</v>
      </c>
      <c r="K93" s="33">
        <f>E93</f>
        <v>0</v>
      </c>
    </row>
    <row r="94" spans="1:11" ht="30">
      <c r="A94" s="3" t="s">
        <v>127</v>
      </c>
      <c r="B94" s="2">
        <v>340</v>
      </c>
      <c r="C94" s="33">
        <v>160000</v>
      </c>
      <c r="D94" s="33">
        <f>159360+60000</f>
        <v>219360</v>
      </c>
      <c r="E94" s="33">
        <f>162547.2+60000+73289</f>
        <v>295836.2</v>
      </c>
      <c r="F94" s="33">
        <v>0</v>
      </c>
      <c r="G94" s="33">
        <v>0</v>
      </c>
      <c r="H94" s="33">
        <v>0</v>
      </c>
      <c r="I94" s="33">
        <f>C94</f>
        <v>160000</v>
      </c>
      <c r="J94" s="33">
        <f>D94</f>
        <v>219360</v>
      </c>
      <c r="K94" s="33">
        <f>E94</f>
        <v>295836.2</v>
      </c>
    </row>
    <row r="95" spans="1:11" ht="45">
      <c r="A95" s="3" t="s">
        <v>128</v>
      </c>
      <c r="B95" s="2">
        <v>500</v>
      </c>
      <c r="C95" s="33">
        <f>C97+C98</f>
        <v>0</v>
      </c>
      <c r="D95" s="33">
        <f aca="true" t="shared" si="19" ref="D95:K95">D97+D98</f>
        <v>0</v>
      </c>
      <c r="E95" s="33">
        <f t="shared" si="19"/>
        <v>0</v>
      </c>
      <c r="F95" s="33">
        <f t="shared" si="19"/>
        <v>0</v>
      </c>
      <c r="G95" s="33">
        <f t="shared" si="19"/>
        <v>0</v>
      </c>
      <c r="H95" s="33">
        <f t="shared" si="19"/>
        <v>0</v>
      </c>
      <c r="I95" s="33">
        <f t="shared" si="19"/>
        <v>0</v>
      </c>
      <c r="J95" s="33">
        <f t="shared" si="19"/>
        <v>0</v>
      </c>
      <c r="K95" s="33">
        <f t="shared" si="19"/>
        <v>0</v>
      </c>
    </row>
    <row r="96" spans="1:11" ht="15">
      <c r="A96" s="3" t="s">
        <v>6</v>
      </c>
      <c r="B96" s="2"/>
      <c r="C96" s="33"/>
      <c r="D96" s="33"/>
      <c r="E96" s="33"/>
      <c r="F96" s="33"/>
      <c r="G96" s="33"/>
      <c r="H96" s="33"/>
      <c r="I96" s="33"/>
      <c r="J96" s="33"/>
      <c r="K96" s="33"/>
    </row>
    <row r="97" spans="1:11" ht="60">
      <c r="A97" s="3" t="s">
        <v>131</v>
      </c>
      <c r="B97" s="2">
        <v>520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f>C97</f>
        <v>0</v>
      </c>
      <c r="J97" s="33">
        <f>D97</f>
        <v>0</v>
      </c>
      <c r="K97" s="33">
        <f>E97</f>
        <v>0</v>
      </c>
    </row>
    <row r="98" spans="1:11" s="5" customFormat="1" ht="45">
      <c r="A98" s="3" t="s">
        <v>132</v>
      </c>
      <c r="B98" s="2">
        <v>530</v>
      </c>
      <c r="C98" s="33">
        <v>0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f aca="true" t="shared" si="20" ref="I98:I161">C98</f>
        <v>0</v>
      </c>
      <c r="J98" s="33">
        <f aca="true" t="shared" si="21" ref="J98:J161">D98</f>
        <v>0</v>
      </c>
      <c r="K98" s="33">
        <f aca="true" t="shared" si="22" ref="K98:K161">E98</f>
        <v>0</v>
      </c>
    </row>
    <row r="99" spans="1:11" ht="45">
      <c r="A99" s="10" t="s">
        <v>130</v>
      </c>
      <c r="B99" s="12"/>
      <c r="C99" s="34">
        <f>C101+C106+C119+C122+C126+C133+C139</f>
        <v>2331459.65</v>
      </c>
      <c r="D99" s="34">
        <f>D101+D106+D119+D122+D126+D133+D139</f>
        <v>0</v>
      </c>
      <c r="E99" s="34">
        <f>E101+E106+E119+E122+E126+E133+E139</f>
        <v>0</v>
      </c>
      <c r="F99" s="34">
        <f>F101+F106+F119+F122+F126+F133</f>
        <v>2267682.05</v>
      </c>
      <c r="G99" s="34">
        <f>G101+G106+G119+G122+G126+G133</f>
        <v>0</v>
      </c>
      <c r="H99" s="34">
        <f>H101+H106+H119+H122+H126+H133</f>
        <v>0</v>
      </c>
      <c r="I99" s="34">
        <f>I101+I106+I119+I122+I126+I133</f>
        <v>0</v>
      </c>
      <c r="J99" s="34">
        <v>0</v>
      </c>
      <c r="K99" s="34">
        <v>0</v>
      </c>
    </row>
    <row r="100" spans="1:11" ht="15">
      <c r="A100" s="3" t="s">
        <v>8</v>
      </c>
      <c r="B100" s="2"/>
      <c r="C100" s="33"/>
      <c r="D100" s="33"/>
      <c r="E100" s="33"/>
      <c r="F100" s="33"/>
      <c r="G100" s="33"/>
      <c r="H100" s="33"/>
      <c r="I100" s="33">
        <f t="shared" si="20"/>
        <v>0</v>
      </c>
      <c r="J100" s="33">
        <f t="shared" si="21"/>
        <v>0</v>
      </c>
      <c r="K100" s="33">
        <f t="shared" si="22"/>
        <v>0</v>
      </c>
    </row>
    <row r="101" spans="1:11" ht="45">
      <c r="A101" s="3" t="s">
        <v>98</v>
      </c>
      <c r="B101" s="2">
        <v>210</v>
      </c>
      <c r="C101" s="33">
        <f>C103+C104+C105</f>
        <v>379835.10000000003</v>
      </c>
      <c r="D101" s="33">
        <f>D103+D104+D105</f>
        <v>0</v>
      </c>
      <c r="E101" s="33">
        <f>E103+E104+E105</f>
        <v>0</v>
      </c>
      <c r="F101" s="33">
        <f>F103+F104+F105</f>
        <v>379835.10000000003</v>
      </c>
      <c r="G101" s="33">
        <f>G103+G104+G105</f>
        <v>0</v>
      </c>
      <c r="H101" s="33">
        <f>H103+H104+H105</f>
        <v>0</v>
      </c>
      <c r="I101" s="33">
        <f>0</f>
        <v>0</v>
      </c>
      <c r="J101" s="33">
        <v>0</v>
      </c>
      <c r="K101" s="33">
        <v>0</v>
      </c>
    </row>
    <row r="102" spans="1:11" ht="15">
      <c r="A102" s="3" t="s">
        <v>6</v>
      </c>
      <c r="B102" s="2"/>
      <c r="C102" s="33"/>
      <c r="D102" s="33"/>
      <c r="E102" s="33"/>
      <c r="F102" s="33"/>
      <c r="G102" s="33"/>
      <c r="H102" s="33"/>
      <c r="I102" s="33">
        <f t="shared" si="20"/>
        <v>0</v>
      </c>
      <c r="J102" s="33">
        <f t="shared" si="21"/>
        <v>0</v>
      </c>
      <c r="K102" s="33">
        <f t="shared" si="22"/>
        <v>0</v>
      </c>
    </row>
    <row r="103" spans="1:11" ht="15">
      <c r="A103" s="3" t="s">
        <v>99</v>
      </c>
      <c r="B103" s="2">
        <v>211</v>
      </c>
      <c r="C103" s="33">
        <v>291732.03</v>
      </c>
      <c r="D103" s="33">
        <v>0</v>
      </c>
      <c r="E103" s="33">
        <v>0</v>
      </c>
      <c r="F103" s="33">
        <f>C103</f>
        <v>291732.03</v>
      </c>
      <c r="G103" s="33">
        <f>D103</f>
        <v>0</v>
      </c>
      <c r="H103" s="33">
        <f>E103</f>
        <v>0</v>
      </c>
      <c r="I103" s="33">
        <v>0</v>
      </c>
      <c r="J103" s="33">
        <v>0</v>
      </c>
      <c r="K103" s="33">
        <v>0</v>
      </c>
    </row>
    <row r="104" spans="1:11" ht="15">
      <c r="A104" s="3" t="s">
        <v>100</v>
      </c>
      <c r="B104" s="2">
        <v>212</v>
      </c>
      <c r="C104" s="33">
        <v>0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f t="shared" si="20"/>
        <v>0</v>
      </c>
      <c r="J104" s="33">
        <f t="shared" si="21"/>
        <v>0</v>
      </c>
      <c r="K104" s="33">
        <f t="shared" si="22"/>
        <v>0</v>
      </c>
    </row>
    <row r="105" spans="1:11" ht="30">
      <c r="A105" s="3" t="s">
        <v>101</v>
      </c>
      <c r="B105" s="2">
        <v>213</v>
      </c>
      <c r="C105" s="33">
        <v>88103.07</v>
      </c>
      <c r="D105" s="33">
        <v>0</v>
      </c>
      <c r="E105" s="33">
        <v>0</v>
      </c>
      <c r="F105" s="33">
        <f>C105</f>
        <v>88103.07</v>
      </c>
      <c r="G105" s="33">
        <f>D105</f>
        <v>0</v>
      </c>
      <c r="H105" s="33">
        <f>E105</f>
        <v>0</v>
      </c>
      <c r="I105" s="33">
        <v>0</v>
      </c>
      <c r="J105" s="33">
        <v>0</v>
      </c>
      <c r="K105" s="33">
        <v>0</v>
      </c>
    </row>
    <row r="106" spans="1:11" ht="45">
      <c r="A106" s="3" t="s">
        <v>102</v>
      </c>
      <c r="B106" s="2">
        <v>220</v>
      </c>
      <c r="C106" s="33">
        <f>C108+C109+C110+C116+C117+C118+C119</f>
        <v>24956.66</v>
      </c>
      <c r="D106" s="33">
        <f>D108+D109+D110+D116+D117+D118+D119</f>
        <v>0</v>
      </c>
      <c r="E106" s="33">
        <f>E108+E109+E110+E116+E117+E118+E119</f>
        <v>0</v>
      </c>
      <c r="F106" s="33">
        <f>F108+F109+F110+F116+F117+F118</f>
        <v>24956.66</v>
      </c>
      <c r="G106" s="33">
        <f>G108+G109+G110+G116+G117+G118</f>
        <v>0</v>
      </c>
      <c r="H106" s="33">
        <f>H108+H109+H110+H116+H117+H118</f>
        <v>0</v>
      </c>
      <c r="I106" s="33">
        <f>I108+I109+I110+I116+I117+I118</f>
        <v>0</v>
      </c>
      <c r="J106" s="33">
        <f t="shared" si="21"/>
        <v>0</v>
      </c>
      <c r="K106" s="33">
        <f t="shared" si="22"/>
        <v>0</v>
      </c>
    </row>
    <row r="107" spans="1:11" ht="15">
      <c r="A107" s="3" t="s">
        <v>6</v>
      </c>
      <c r="B107" s="2"/>
      <c r="C107" s="33"/>
      <c r="D107" s="33"/>
      <c r="E107" s="33"/>
      <c r="F107" s="33"/>
      <c r="G107" s="33"/>
      <c r="H107" s="33"/>
      <c r="I107" s="33">
        <f t="shared" si="20"/>
        <v>0</v>
      </c>
      <c r="J107" s="33">
        <f t="shared" si="21"/>
        <v>0</v>
      </c>
      <c r="K107" s="33">
        <f t="shared" si="22"/>
        <v>0</v>
      </c>
    </row>
    <row r="108" spans="1:11" ht="15">
      <c r="A108" s="3" t="s">
        <v>103</v>
      </c>
      <c r="B108" s="2">
        <v>221</v>
      </c>
      <c r="C108" s="33">
        <v>0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f t="shared" si="20"/>
        <v>0</v>
      </c>
      <c r="J108" s="33">
        <f t="shared" si="21"/>
        <v>0</v>
      </c>
      <c r="K108" s="33">
        <f t="shared" si="22"/>
        <v>0</v>
      </c>
    </row>
    <row r="109" spans="1:11" ht="15">
      <c r="A109" s="3" t="s">
        <v>104</v>
      </c>
      <c r="B109" s="2">
        <v>222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f t="shared" si="20"/>
        <v>0</v>
      </c>
      <c r="J109" s="33">
        <f t="shared" si="21"/>
        <v>0</v>
      </c>
      <c r="K109" s="33">
        <f t="shared" si="22"/>
        <v>0</v>
      </c>
    </row>
    <row r="110" spans="1:11" ht="30">
      <c r="A110" s="3" t="s">
        <v>105</v>
      </c>
      <c r="B110" s="2">
        <v>223</v>
      </c>
      <c r="C110" s="33">
        <f>C112+C113+C114+C115</f>
        <v>4303.96</v>
      </c>
      <c r="D110" s="33">
        <f>D112+D113+D114+D115</f>
        <v>0</v>
      </c>
      <c r="E110" s="33">
        <f>E112+E113+E114+E115</f>
        <v>0</v>
      </c>
      <c r="F110" s="33">
        <f>C110</f>
        <v>4303.96</v>
      </c>
      <c r="G110" s="33">
        <f>D110</f>
        <v>0</v>
      </c>
      <c r="H110" s="33">
        <f>E110</f>
        <v>0</v>
      </c>
      <c r="I110" s="33">
        <v>0</v>
      </c>
      <c r="J110" s="33">
        <f t="shared" si="21"/>
        <v>0</v>
      </c>
      <c r="K110" s="33">
        <f t="shared" si="22"/>
        <v>0</v>
      </c>
    </row>
    <row r="111" spans="1:11" ht="15">
      <c r="A111" s="3" t="s">
        <v>8</v>
      </c>
      <c r="B111" s="2"/>
      <c r="C111" s="33"/>
      <c r="D111" s="33"/>
      <c r="E111" s="33"/>
      <c r="F111" s="33"/>
      <c r="G111" s="33"/>
      <c r="H111" s="33"/>
      <c r="I111" s="33">
        <f t="shared" si="20"/>
        <v>0</v>
      </c>
      <c r="J111" s="33">
        <f t="shared" si="21"/>
        <v>0</v>
      </c>
      <c r="K111" s="33">
        <f t="shared" si="22"/>
        <v>0</v>
      </c>
    </row>
    <row r="112" spans="1:11" ht="30">
      <c r="A112" s="3" t="s">
        <v>106</v>
      </c>
      <c r="B112" s="2"/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f t="shared" si="20"/>
        <v>0</v>
      </c>
      <c r="J112" s="33">
        <f t="shared" si="21"/>
        <v>0</v>
      </c>
      <c r="K112" s="33">
        <f t="shared" si="22"/>
        <v>0</v>
      </c>
    </row>
    <row r="113" spans="1:11" ht="15">
      <c r="A113" s="3" t="s">
        <v>107</v>
      </c>
      <c r="B113" s="2"/>
      <c r="C113" s="33">
        <v>0</v>
      </c>
      <c r="D113" s="33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f t="shared" si="20"/>
        <v>0</v>
      </c>
      <c r="J113" s="33">
        <f t="shared" si="21"/>
        <v>0</v>
      </c>
      <c r="K113" s="33">
        <f t="shared" si="22"/>
        <v>0</v>
      </c>
    </row>
    <row r="114" spans="1:11" ht="15">
      <c r="A114" s="3" t="s">
        <v>108</v>
      </c>
      <c r="B114" s="2"/>
      <c r="C114" s="33">
        <v>0</v>
      </c>
      <c r="D114" s="33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f t="shared" si="20"/>
        <v>0</v>
      </c>
      <c r="J114" s="33">
        <f t="shared" si="21"/>
        <v>0</v>
      </c>
      <c r="K114" s="33">
        <f t="shared" si="22"/>
        <v>0</v>
      </c>
    </row>
    <row r="115" spans="1:11" ht="30">
      <c r="A115" s="3" t="s">
        <v>109</v>
      </c>
      <c r="B115" s="2"/>
      <c r="C115" s="33">
        <v>4303.96</v>
      </c>
      <c r="D115" s="33">
        <v>0</v>
      </c>
      <c r="E115" s="33">
        <v>0</v>
      </c>
      <c r="F115" s="33">
        <f>C115</f>
        <v>4303.96</v>
      </c>
      <c r="G115" s="33">
        <v>0</v>
      </c>
      <c r="H115" s="33">
        <v>0</v>
      </c>
      <c r="I115" s="33">
        <v>0</v>
      </c>
      <c r="J115" s="33">
        <f t="shared" si="21"/>
        <v>0</v>
      </c>
      <c r="K115" s="33">
        <f t="shared" si="22"/>
        <v>0</v>
      </c>
    </row>
    <row r="116" spans="1:11" ht="45">
      <c r="A116" s="3" t="s">
        <v>110</v>
      </c>
      <c r="B116" s="2">
        <v>224</v>
      </c>
      <c r="C116" s="33">
        <v>0</v>
      </c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f t="shared" si="20"/>
        <v>0</v>
      </c>
      <c r="J116" s="33">
        <f t="shared" si="21"/>
        <v>0</v>
      </c>
      <c r="K116" s="33">
        <f t="shared" si="22"/>
        <v>0</v>
      </c>
    </row>
    <row r="117" spans="1:11" ht="30">
      <c r="A117" s="3" t="s">
        <v>111</v>
      </c>
      <c r="B117" s="2">
        <v>225</v>
      </c>
      <c r="C117" s="33">
        <v>0</v>
      </c>
      <c r="D117" s="33">
        <v>0</v>
      </c>
      <c r="E117" s="33">
        <v>0</v>
      </c>
      <c r="F117" s="33">
        <f>C117</f>
        <v>0</v>
      </c>
      <c r="G117" s="33">
        <v>0</v>
      </c>
      <c r="H117" s="33">
        <v>0</v>
      </c>
      <c r="I117" s="33">
        <v>0</v>
      </c>
      <c r="J117" s="33">
        <f t="shared" si="21"/>
        <v>0</v>
      </c>
      <c r="K117" s="33">
        <f t="shared" si="22"/>
        <v>0</v>
      </c>
    </row>
    <row r="118" spans="1:11" ht="30">
      <c r="A118" s="3" t="s">
        <v>112</v>
      </c>
      <c r="B118" s="2">
        <v>226</v>
      </c>
      <c r="C118" s="33">
        <f>956.66+19696.04</f>
        <v>20652.7</v>
      </c>
      <c r="D118" s="33">
        <v>0</v>
      </c>
      <c r="E118" s="33">
        <v>0</v>
      </c>
      <c r="F118" s="33">
        <f>C118</f>
        <v>20652.7</v>
      </c>
      <c r="G118" s="33">
        <v>0</v>
      </c>
      <c r="H118" s="33">
        <v>0</v>
      </c>
      <c r="I118" s="33">
        <v>0</v>
      </c>
      <c r="J118" s="33">
        <f t="shared" si="21"/>
        <v>0</v>
      </c>
      <c r="K118" s="33">
        <f t="shared" si="22"/>
        <v>0</v>
      </c>
    </row>
    <row r="119" spans="1:11" ht="45">
      <c r="A119" s="3" t="s">
        <v>113</v>
      </c>
      <c r="B119" s="2">
        <v>240</v>
      </c>
      <c r="C119" s="33">
        <f>C121</f>
        <v>0</v>
      </c>
      <c r="D119" s="33">
        <f>D121</f>
        <v>0</v>
      </c>
      <c r="E119" s="33">
        <f>E121</f>
        <v>0</v>
      </c>
      <c r="F119" s="33">
        <f>F121</f>
        <v>0</v>
      </c>
      <c r="G119" s="33">
        <f>G121</f>
        <v>0</v>
      </c>
      <c r="H119" s="33">
        <f>H121</f>
        <v>0</v>
      </c>
      <c r="I119" s="33">
        <f t="shared" si="20"/>
        <v>0</v>
      </c>
      <c r="J119" s="33">
        <f t="shared" si="21"/>
        <v>0</v>
      </c>
      <c r="K119" s="33">
        <f t="shared" si="22"/>
        <v>0</v>
      </c>
    </row>
    <row r="120" spans="1:11" ht="15">
      <c r="A120" s="3" t="s">
        <v>6</v>
      </c>
      <c r="B120" s="2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11" ht="75">
      <c r="A121" s="3" t="s">
        <v>114</v>
      </c>
      <c r="B121" s="2">
        <v>241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f t="shared" si="20"/>
        <v>0</v>
      </c>
      <c r="J121" s="33">
        <f t="shared" si="21"/>
        <v>0</v>
      </c>
      <c r="K121" s="33">
        <f t="shared" si="22"/>
        <v>0</v>
      </c>
    </row>
    <row r="122" spans="1:11" ht="30">
      <c r="A122" s="3" t="s">
        <v>115</v>
      </c>
      <c r="B122" s="2">
        <v>260</v>
      </c>
      <c r="C122" s="33">
        <f>C124+C125</f>
        <v>558491.16</v>
      </c>
      <c r="D122" s="33">
        <f>D124+D125</f>
        <v>0</v>
      </c>
      <c r="E122" s="33">
        <f>E124+E125</f>
        <v>0</v>
      </c>
      <c r="F122" s="33">
        <f>F124+F125</f>
        <v>558491.16</v>
      </c>
      <c r="G122" s="33">
        <f>G124+G125</f>
        <v>0</v>
      </c>
      <c r="H122" s="33">
        <f>H124+H125</f>
        <v>0</v>
      </c>
      <c r="I122" s="33">
        <f>I124+I125</f>
        <v>0</v>
      </c>
      <c r="J122" s="33">
        <v>0</v>
      </c>
      <c r="K122" s="33">
        <v>0</v>
      </c>
    </row>
    <row r="123" spans="1:11" ht="15">
      <c r="A123" s="3" t="s">
        <v>6</v>
      </c>
      <c r="B123" s="2"/>
      <c r="C123" s="33"/>
      <c r="D123" s="33"/>
      <c r="E123" s="33"/>
      <c r="F123" s="33"/>
      <c r="G123" s="33"/>
      <c r="H123" s="33"/>
      <c r="I123" s="33"/>
      <c r="J123" s="33"/>
      <c r="K123" s="33"/>
    </row>
    <row r="124" spans="1:11" ht="30">
      <c r="A124" s="3" t="s">
        <v>116</v>
      </c>
      <c r="B124" s="2">
        <v>262</v>
      </c>
      <c r="C124" s="33">
        <v>558491.16</v>
      </c>
      <c r="D124" s="33">
        <v>0</v>
      </c>
      <c r="E124" s="33">
        <v>0</v>
      </c>
      <c r="F124" s="33">
        <f>C124</f>
        <v>558491.16</v>
      </c>
      <c r="G124" s="33">
        <f>D124</f>
        <v>0</v>
      </c>
      <c r="H124" s="33">
        <f>E124</f>
        <v>0</v>
      </c>
      <c r="I124" s="33">
        <v>0</v>
      </c>
      <c r="J124" s="33">
        <v>0</v>
      </c>
      <c r="K124" s="33">
        <v>0</v>
      </c>
    </row>
    <row r="125" spans="1:11" ht="75">
      <c r="A125" s="3" t="s">
        <v>117</v>
      </c>
      <c r="B125" s="2">
        <v>263</v>
      </c>
      <c r="C125" s="33">
        <v>0</v>
      </c>
      <c r="D125" s="33"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f t="shared" si="20"/>
        <v>0</v>
      </c>
      <c r="J125" s="33">
        <f t="shared" si="21"/>
        <v>0</v>
      </c>
      <c r="K125" s="33">
        <f t="shared" si="22"/>
        <v>0</v>
      </c>
    </row>
    <row r="126" spans="1:11" ht="15">
      <c r="A126" s="3" t="s">
        <v>118</v>
      </c>
      <c r="B126" s="2">
        <v>290</v>
      </c>
      <c r="C126" s="33">
        <f>C128+C129+C130+C131+C132</f>
        <v>1368176.73</v>
      </c>
      <c r="D126" s="33">
        <f>D128+D129+D130+D131+D132</f>
        <v>0</v>
      </c>
      <c r="E126" s="33">
        <f>E128+E129+E130+E131+E132</f>
        <v>0</v>
      </c>
      <c r="F126" s="33">
        <f>F128+F129+F130+F131+F132</f>
        <v>1304399.13</v>
      </c>
      <c r="G126" s="33">
        <f>G128+G129+G130+G131+G132</f>
        <v>0</v>
      </c>
      <c r="H126" s="33">
        <f>H128+H129+H130+H131+H132</f>
        <v>0</v>
      </c>
      <c r="I126" s="33">
        <v>0</v>
      </c>
      <c r="J126" s="33">
        <f t="shared" si="21"/>
        <v>0</v>
      </c>
      <c r="K126" s="33">
        <f t="shared" si="22"/>
        <v>0</v>
      </c>
    </row>
    <row r="127" spans="1:11" ht="15">
      <c r="A127" s="3" t="s">
        <v>8</v>
      </c>
      <c r="B127" s="2"/>
      <c r="C127" s="33"/>
      <c r="D127" s="33"/>
      <c r="E127" s="33"/>
      <c r="F127" s="33"/>
      <c r="G127" s="33"/>
      <c r="H127" s="33"/>
      <c r="I127" s="33">
        <f t="shared" si="20"/>
        <v>0</v>
      </c>
      <c r="J127" s="33">
        <f t="shared" si="21"/>
        <v>0</v>
      </c>
      <c r="K127" s="33">
        <f t="shared" si="22"/>
        <v>0</v>
      </c>
    </row>
    <row r="128" spans="1:11" ht="15">
      <c r="A128" s="3" t="s">
        <v>119</v>
      </c>
      <c r="B128" s="2"/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f t="shared" si="20"/>
        <v>0</v>
      </c>
      <c r="J128" s="33">
        <f t="shared" si="21"/>
        <v>0</v>
      </c>
      <c r="K128" s="33">
        <f t="shared" si="22"/>
        <v>0</v>
      </c>
    </row>
    <row r="129" spans="1:11" ht="15">
      <c r="A129" s="3" t="s">
        <v>120</v>
      </c>
      <c r="B129" s="2"/>
      <c r="C129" s="33">
        <v>1304399.13</v>
      </c>
      <c r="D129" s="33">
        <v>0</v>
      </c>
      <c r="E129" s="33">
        <v>0</v>
      </c>
      <c r="F129" s="33">
        <f>C129</f>
        <v>1304399.13</v>
      </c>
      <c r="G129" s="33">
        <v>0</v>
      </c>
      <c r="H129" s="33">
        <v>0</v>
      </c>
      <c r="I129" s="33">
        <v>0</v>
      </c>
      <c r="J129" s="33">
        <f t="shared" si="21"/>
        <v>0</v>
      </c>
      <c r="K129" s="33">
        <f t="shared" si="22"/>
        <v>0</v>
      </c>
    </row>
    <row r="130" spans="1:11" ht="15">
      <c r="A130" s="3" t="s">
        <v>121</v>
      </c>
      <c r="B130" s="2"/>
      <c r="C130" s="33">
        <v>0</v>
      </c>
      <c r="D130" s="33">
        <v>0</v>
      </c>
      <c r="E130" s="33">
        <v>0</v>
      </c>
      <c r="F130" s="33">
        <v>0</v>
      </c>
      <c r="G130" s="33">
        <v>0</v>
      </c>
      <c r="H130" s="33">
        <v>0</v>
      </c>
      <c r="I130" s="33">
        <f t="shared" si="20"/>
        <v>0</v>
      </c>
      <c r="J130" s="33">
        <f t="shared" si="21"/>
        <v>0</v>
      </c>
      <c r="K130" s="33">
        <f t="shared" si="22"/>
        <v>0</v>
      </c>
    </row>
    <row r="131" spans="1:11" ht="15">
      <c r="A131" s="3" t="s">
        <v>118</v>
      </c>
      <c r="B131" s="2"/>
      <c r="C131" s="33">
        <v>0</v>
      </c>
      <c r="D131" s="33">
        <v>0</v>
      </c>
      <c r="E131" s="33">
        <v>0</v>
      </c>
      <c r="F131" s="33">
        <v>0</v>
      </c>
      <c r="G131" s="33">
        <v>0</v>
      </c>
      <c r="H131" s="33">
        <v>0</v>
      </c>
      <c r="I131" s="33">
        <v>0</v>
      </c>
      <c r="J131" s="33">
        <f t="shared" si="21"/>
        <v>0</v>
      </c>
      <c r="K131" s="33">
        <f t="shared" si="22"/>
        <v>0</v>
      </c>
    </row>
    <row r="132" spans="1:11" ht="15">
      <c r="A132" s="3" t="s">
        <v>122</v>
      </c>
      <c r="B132" s="2"/>
      <c r="C132" s="33">
        <v>63777.6</v>
      </c>
      <c r="D132" s="33">
        <v>0</v>
      </c>
      <c r="E132" s="33">
        <v>0</v>
      </c>
      <c r="F132" s="33">
        <v>0</v>
      </c>
      <c r="G132" s="33">
        <v>0</v>
      </c>
      <c r="H132" s="33">
        <v>0</v>
      </c>
      <c r="I132" s="33">
        <f t="shared" si="20"/>
        <v>63777.6</v>
      </c>
      <c r="J132" s="33">
        <f t="shared" si="21"/>
        <v>0</v>
      </c>
      <c r="K132" s="33">
        <f t="shared" si="22"/>
        <v>0</v>
      </c>
    </row>
    <row r="133" spans="1:11" ht="45">
      <c r="A133" s="3" t="s">
        <v>123</v>
      </c>
      <c r="B133" s="2">
        <v>300</v>
      </c>
      <c r="C133" s="33">
        <f>C135+C136+C137+C138</f>
        <v>0</v>
      </c>
      <c r="D133" s="33">
        <f>D135+D136+D137+D138</f>
        <v>0</v>
      </c>
      <c r="E133" s="33">
        <f>E135+E136+E137+E138</f>
        <v>0</v>
      </c>
      <c r="F133" s="33">
        <f>F135+F136+F137+F138</f>
        <v>0</v>
      </c>
      <c r="G133" s="33">
        <f>G135+G136+G137+G138</f>
        <v>0</v>
      </c>
      <c r="H133" s="33">
        <f>H135+H136+H137+H138</f>
        <v>0</v>
      </c>
      <c r="I133" s="33">
        <f>I135</f>
        <v>0</v>
      </c>
      <c r="J133" s="33">
        <f t="shared" si="21"/>
        <v>0</v>
      </c>
      <c r="K133" s="33">
        <f t="shared" si="22"/>
        <v>0</v>
      </c>
    </row>
    <row r="134" spans="1:11" ht="15">
      <c r="A134" s="3" t="s">
        <v>6</v>
      </c>
      <c r="B134" s="2"/>
      <c r="C134" s="33"/>
      <c r="D134" s="33"/>
      <c r="E134" s="33"/>
      <c r="F134" s="33"/>
      <c r="G134" s="33"/>
      <c r="H134" s="33"/>
      <c r="I134" s="33">
        <f t="shared" si="20"/>
        <v>0</v>
      </c>
      <c r="J134" s="33">
        <f t="shared" si="21"/>
        <v>0</v>
      </c>
      <c r="K134" s="33">
        <f t="shared" si="22"/>
        <v>0</v>
      </c>
    </row>
    <row r="135" spans="1:11" ht="30">
      <c r="A135" s="3" t="s">
        <v>124</v>
      </c>
      <c r="B135" s="2">
        <v>310</v>
      </c>
      <c r="C135" s="33">
        <v>0</v>
      </c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f t="shared" si="21"/>
        <v>0</v>
      </c>
      <c r="K135" s="33">
        <f t="shared" si="22"/>
        <v>0</v>
      </c>
    </row>
    <row r="136" spans="1:11" ht="30.75" customHeight="1">
      <c r="A136" s="3" t="s">
        <v>125</v>
      </c>
      <c r="B136" s="2">
        <v>320</v>
      </c>
      <c r="C136" s="33">
        <v>0</v>
      </c>
      <c r="D136" s="33">
        <v>0</v>
      </c>
      <c r="E136" s="33">
        <v>0</v>
      </c>
      <c r="F136" s="33">
        <v>0</v>
      </c>
      <c r="G136" s="33">
        <v>0</v>
      </c>
      <c r="H136" s="33">
        <v>0</v>
      </c>
      <c r="I136" s="33">
        <f t="shared" si="20"/>
        <v>0</v>
      </c>
      <c r="J136" s="33">
        <f t="shared" si="21"/>
        <v>0</v>
      </c>
      <c r="K136" s="33">
        <f t="shared" si="22"/>
        <v>0</v>
      </c>
    </row>
    <row r="137" spans="1:11" ht="45">
      <c r="A137" s="3" t="s">
        <v>126</v>
      </c>
      <c r="B137" s="2">
        <v>330</v>
      </c>
      <c r="C137" s="33">
        <v>0</v>
      </c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33">
        <f t="shared" si="20"/>
        <v>0</v>
      </c>
      <c r="J137" s="33">
        <f t="shared" si="21"/>
        <v>0</v>
      </c>
      <c r="K137" s="33">
        <f t="shared" si="22"/>
        <v>0</v>
      </c>
    </row>
    <row r="138" spans="1:11" ht="30">
      <c r="A138" s="3" t="s">
        <v>127</v>
      </c>
      <c r="B138" s="2">
        <v>340</v>
      </c>
      <c r="C138" s="33">
        <v>0</v>
      </c>
      <c r="D138" s="33">
        <v>0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3">
        <f t="shared" si="21"/>
        <v>0</v>
      </c>
      <c r="K138" s="33">
        <f t="shared" si="22"/>
        <v>0</v>
      </c>
    </row>
    <row r="139" spans="1:11" ht="45">
      <c r="A139" s="3" t="s">
        <v>128</v>
      </c>
      <c r="B139" s="2">
        <v>500</v>
      </c>
      <c r="C139" s="33">
        <f>C141+C142</f>
        <v>0</v>
      </c>
      <c r="D139" s="33">
        <f>D141+D142</f>
        <v>0</v>
      </c>
      <c r="E139" s="33">
        <f>E141+E142</f>
        <v>0</v>
      </c>
      <c r="F139" s="33">
        <f>F141+F142</f>
        <v>0</v>
      </c>
      <c r="G139" s="33">
        <f>G141+G142</f>
        <v>0</v>
      </c>
      <c r="H139" s="33">
        <f>H141+H142</f>
        <v>0</v>
      </c>
      <c r="I139" s="33">
        <f t="shared" si="20"/>
        <v>0</v>
      </c>
      <c r="J139" s="33">
        <f t="shared" si="21"/>
        <v>0</v>
      </c>
      <c r="K139" s="33">
        <f t="shared" si="22"/>
        <v>0</v>
      </c>
    </row>
    <row r="140" spans="1:11" ht="15">
      <c r="A140" s="3" t="s">
        <v>6</v>
      </c>
      <c r="B140" s="2"/>
      <c r="C140" s="33"/>
      <c r="D140" s="33"/>
      <c r="E140" s="33"/>
      <c r="F140" s="33"/>
      <c r="G140" s="33"/>
      <c r="H140" s="33"/>
      <c r="I140" s="33">
        <f t="shared" si="20"/>
        <v>0</v>
      </c>
      <c r="J140" s="33">
        <f t="shared" si="21"/>
        <v>0</v>
      </c>
      <c r="K140" s="33">
        <f t="shared" si="22"/>
        <v>0</v>
      </c>
    </row>
    <row r="141" spans="1:11" ht="60">
      <c r="A141" s="3" t="s">
        <v>129</v>
      </c>
      <c r="B141" s="2">
        <v>520</v>
      </c>
      <c r="C141" s="33">
        <v>0</v>
      </c>
      <c r="D141" s="33">
        <v>0</v>
      </c>
      <c r="E141" s="33">
        <v>0</v>
      </c>
      <c r="F141" s="33">
        <v>0</v>
      </c>
      <c r="G141" s="33">
        <v>0</v>
      </c>
      <c r="H141" s="33">
        <v>0</v>
      </c>
      <c r="I141" s="33">
        <f t="shared" si="20"/>
        <v>0</v>
      </c>
      <c r="J141" s="33">
        <f t="shared" si="21"/>
        <v>0</v>
      </c>
      <c r="K141" s="33">
        <f t="shared" si="22"/>
        <v>0</v>
      </c>
    </row>
    <row r="142" spans="1:11" ht="45">
      <c r="A142" s="3" t="s">
        <v>132</v>
      </c>
      <c r="B142" s="2">
        <v>530</v>
      </c>
      <c r="C142" s="33">
        <v>0</v>
      </c>
      <c r="D142" s="33">
        <v>0</v>
      </c>
      <c r="E142" s="33">
        <v>0</v>
      </c>
      <c r="F142" s="33">
        <v>0</v>
      </c>
      <c r="G142" s="33">
        <v>0</v>
      </c>
      <c r="H142" s="33">
        <v>0</v>
      </c>
      <c r="I142" s="33">
        <f t="shared" si="20"/>
        <v>0</v>
      </c>
      <c r="J142" s="33">
        <f t="shared" si="21"/>
        <v>0</v>
      </c>
      <c r="K142" s="33">
        <f t="shared" si="22"/>
        <v>0</v>
      </c>
    </row>
    <row r="143" spans="1:11" ht="45">
      <c r="A143" s="10" t="s">
        <v>133</v>
      </c>
      <c r="B143" s="12"/>
      <c r="C143" s="34">
        <f>C145+C150+C163+C166+C170+C177+C183</f>
        <v>0</v>
      </c>
      <c r="D143" s="34">
        <f>D145+D150+D163+D166+D170+D177+D183</f>
        <v>0</v>
      </c>
      <c r="E143" s="34">
        <f>E145+E150+E163+E166+E170+E177+E183</f>
        <v>0</v>
      </c>
      <c r="F143" s="34">
        <f>F145+F150+F163+F166+F170+F177+F183</f>
        <v>0</v>
      </c>
      <c r="G143" s="34">
        <f>G145+G150+G163+G166+G170+G177+G183</f>
        <v>0</v>
      </c>
      <c r="H143" s="34">
        <f>H145+H150+H163+H166+H170+H177+H183</f>
        <v>0</v>
      </c>
      <c r="I143" s="34">
        <f t="shared" si="20"/>
        <v>0</v>
      </c>
      <c r="J143" s="34">
        <f t="shared" si="21"/>
        <v>0</v>
      </c>
      <c r="K143" s="34">
        <f t="shared" si="22"/>
        <v>0</v>
      </c>
    </row>
    <row r="144" spans="1:11" ht="15">
      <c r="A144" s="3" t="s">
        <v>8</v>
      </c>
      <c r="B144" s="2"/>
      <c r="C144" s="33"/>
      <c r="D144" s="33"/>
      <c r="E144" s="33"/>
      <c r="F144" s="33"/>
      <c r="G144" s="33"/>
      <c r="H144" s="33"/>
      <c r="I144" s="33">
        <f t="shared" si="20"/>
        <v>0</v>
      </c>
      <c r="J144" s="33">
        <f t="shared" si="21"/>
        <v>0</v>
      </c>
      <c r="K144" s="33">
        <f t="shared" si="22"/>
        <v>0</v>
      </c>
    </row>
    <row r="145" spans="1:11" ht="45">
      <c r="A145" s="3" t="s">
        <v>98</v>
      </c>
      <c r="B145" s="2">
        <v>210</v>
      </c>
      <c r="C145" s="33">
        <f>C147+C148+C149</f>
        <v>0</v>
      </c>
      <c r="D145" s="33">
        <f>D147+D148+D149</f>
        <v>0</v>
      </c>
      <c r="E145" s="33">
        <f>E147+E148+E149</f>
        <v>0</v>
      </c>
      <c r="F145" s="33">
        <f>F147+F148+F149</f>
        <v>0</v>
      </c>
      <c r="G145" s="33">
        <f>G147+G148+G149</f>
        <v>0</v>
      </c>
      <c r="H145" s="33">
        <f>H147+H148+H149</f>
        <v>0</v>
      </c>
      <c r="I145" s="33">
        <f t="shared" si="20"/>
        <v>0</v>
      </c>
      <c r="J145" s="33">
        <f t="shared" si="21"/>
        <v>0</v>
      </c>
      <c r="K145" s="33">
        <f t="shared" si="22"/>
        <v>0</v>
      </c>
    </row>
    <row r="146" spans="1:11" ht="15">
      <c r="A146" s="3" t="s">
        <v>6</v>
      </c>
      <c r="B146" s="2"/>
      <c r="C146" s="33"/>
      <c r="D146" s="33"/>
      <c r="E146" s="33"/>
      <c r="F146" s="33"/>
      <c r="G146" s="33"/>
      <c r="H146" s="33"/>
      <c r="I146" s="33">
        <f t="shared" si="20"/>
        <v>0</v>
      </c>
      <c r="J146" s="33">
        <f t="shared" si="21"/>
        <v>0</v>
      </c>
      <c r="K146" s="33">
        <f t="shared" si="22"/>
        <v>0</v>
      </c>
    </row>
    <row r="147" spans="1:11" ht="15">
      <c r="A147" s="3" t="s">
        <v>99</v>
      </c>
      <c r="B147" s="2">
        <v>211</v>
      </c>
      <c r="C147" s="33">
        <v>0</v>
      </c>
      <c r="D147" s="33">
        <v>0</v>
      </c>
      <c r="E147" s="33">
        <v>0</v>
      </c>
      <c r="F147" s="33">
        <v>0</v>
      </c>
      <c r="G147" s="33">
        <v>0</v>
      </c>
      <c r="H147" s="33">
        <v>0</v>
      </c>
      <c r="I147" s="33">
        <f t="shared" si="20"/>
        <v>0</v>
      </c>
      <c r="J147" s="33">
        <f t="shared" si="21"/>
        <v>0</v>
      </c>
      <c r="K147" s="33">
        <f t="shared" si="22"/>
        <v>0</v>
      </c>
    </row>
    <row r="148" spans="1:11" ht="15">
      <c r="A148" s="3" t="s">
        <v>100</v>
      </c>
      <c r="B148" s="2">
        <v>212</v>
      </c>
      <c r="C148" s="33">
        <v>0</v>
      </c>
      <c r="D148" s="33">
        <v>0</v>
      </c>
      <c r="E148" s="33">
        <v>0</v>
      </c>
      <c r="F148" s="33">
        <v>0</v>
      </c>
      <c r="G148" s="33">
        <v>0</v>
      </c>
      <c r="H148" s="33">
        <v>0</v>
      </c>
      <c r="I148" s="33">
        <f t="shared" si="20"/>
        <v>0</v>
      </c>
      <c r="J148" s="33">
        <f t="shared" si="21"/>
        <v>0</v>
      </c>
      <c r="K148" s="33">
        <f t="shared" si="22"/>
        <v>0</v>
      </c>
    </row>
    <row r="149" spans="1:11" ht="30">
      <c r="A149" s="3" t="s">
        <v>101</v>
      </c>
      <c r="B149" s="2">
        <v>213</v>
      </c>
      <c r="C149" s="33">
        <v>0</v>
      </c>
      <c r="D149" s="33">
        <v>0</v>
      </c>
      <c r="E149" s="33">
        <v>0</v>
      </c>
      <c r="F149" s="33">
        <v>0</v>
      </c>
      <c r="G149" s="33">
        <v>0</v>
      </c>
      <c r="H149" s="33">
        <v>0</v>
      </c>
      <c r="I149" s="33">
        <f t="shared" si="20"/>
        <v>0</v>
      </c>
      <c r="J149" s="33">
        <f t="shared" si="21"/>
        <v>0</v>
      </c>
      <c r="K149" s="33">
        <f t="shared" si="22"/>
        <v>0</v>
      </c>
    </row>
    <row r="150" spans="1:11" ht="45">
      <c r="A150" s="3" t="s">
        <v>102</v>
      </c>
      <c r="B150" s="2">
        <v>220</v>
      </c>
      <c r="C150" s="33">
        <f>C152+C153+C154+C160+C161+C162</f>
        <v>0</v>
      </c>
      <c r="D150" s="33">
        <f>D152+D153+D154+D160+D161+D162</f>
        <v>0</v>
      </c>
      <c r="E150" s="33">
        <f>E152+E153+E154+E160+E161+E162</f>
        <v>0</v>
      </c>
      <c r="F150" s="33">
        <f>F152+F153+F154+F160+F161+F162</f>
        <v>0</v>
      </c>
      <c r="G150" s="33">
        <f>G152+G153+G154+G160+G161+G162</f>
        <v>0</v>
      </c>
      <c r="H150" s="33">
        <f>H152+H153+H154+H160+H161+H162</f>
        <v>0</v>
      </c>
      <c r="I150" s="33">
        <f t="shared" si="20"/>
        <v>0</v>
      </c>
      <c r="J150" s="33">
        <f t="shared" si="21"/>
        <v>0</v>
      </c>
      <c r="K150" s="33">
        <f t="shared" si="22"/>
        <v>0</v>
      </c>
    </row>
    <row r="151" spans="1:11" ht="15">
      <c r="A151" s="3" t="s">
        <v>6</v>
      </c>
      <c r="B151" s="2"/>
      <c r="C151" s="33"/>
      <c r="D151" s="33"/>
      <c r="E151" s="33"/>
      <c r="F151" s="33"/>
      <c r="G151" s="33"/>
      <c r="H151" s="33"/>
      <c r="I151" s="33">
        <f t="shared" si="20"/>
        <v>0</v>
      </c>
      <c r="J151" s="33">
        <f t="shared" si="21"/>
        <v>0</v>
      </c>
      <c r="K151" s="33">
        <f t="shared" si="22"/>
        <v>0</v>
      </c>
    </row>
    <row r="152" spans="1:11" ht="15">
      <c r="A152" s="3" t="s">
        <v>103</v>
      </c>
      <c r="B152" s="2">
        <v>221</v>
      </c>
      <c r="C152" s="33">
        <v>0</v>
      </c>
      <c r="D152" s="33">
        <v>0</v>
      </c>
      <c r="E152" s="33">
        <v>0</v>
      </c>
      <c r="F152" s="33">
        <v>0</v>
      </c>
      <c r="G152" s="33">
        <v>0</v>
      </c>
      <c r="H152" s="33">
        <v>0</v>
      </c>
      <c r="I152" s="33">
        <f t="shared" si="20"/>
        <v>0</v>
      </c>
      <c r="J152" s="33">
        <f t="shared" si="21"/>
        <v>0</v>
      </c>
      <c r="K152" s="33">
        <f t="shared" si="22"/>
        <v>0</v>
      </c>
    </row>
    <row r="153" spans="1:11" ht="15">
      <c r="A153" s="3" t="s">
        <v>104</v>
      </c>
      <c r="B153" s="2">
        <v>222</v>
      </c>
      <c r="C153" s="33">
        <v>0</v>
      </c>
      <c r="D153" s="33">
        <v>0</v>
      </c>
      <c r="E153" s="33">
        <v>0</v>
      </c>
      <c r="F153" s="33">
        <v>0</v>
      </c>
      <c r="G153" s="33">
        <v>0</v>
      </c>
      <c r="H153" s="33">
        <v>0</v>
      </c>
      <c r="I153" s="33">
        <f t="shared" si="20"/>
        <v>0</v>
      </c>
      <c r="J153" s="33">
        <f t="shared" si="21"/>
        <v>0</v>
      </c>
      <c r="K153" s="33">
        <f t="shared" si="22"/>
        <v>0</v>
      </c>
    </row>
    <row r="154" spans="1:11" ht="30">
      <c r="A154" s="3" t="s">
        <v>105</v>
      </c>
      <c r="B154" s="2">
        <v>223</v>
      </c>
      <c r="C154" s="33">
        <f>C156+C157+C158+C159</f>
        <v>0</v>
      </c>
      <c r="D154" s="33">
        <f>D156+D157+D158+D159</f>
        <v>0</v>
      </c>
      <c r="E154" s="33">
        <f>E156+E157+E158+E159</f>
        <v>0</v>
      </c>
      <c r="F154" s="33">
        <f>F156+F157+F158+F159</f>
        <v>0</v>
      </c>
      <c r="G154" s="33">
        <f>G156+G157+G158+G159</f>
        <v>0</v>
      </c>
      <c r="H154" s="33">
        <f>H156+H157+H158+H159</f>
        <v>0</v>
      </c>
      <c r="I154" s="33">
        <f t="shared" si="20"/>
        <v>0</v>
      </c>
      <c r="J154" s="33">
        <f t="shared" si="21"/>
        <v>0</v>
      </c>
      <c r="K154" s="33">
        <f t="shared" si="22"/>
        <v>0</v>
      </c>
    </row>
    <row r="155" spans="1:11" ht="15">
      <c r="A155" s="3" t="s">
        <v>8</v>
      </c>
      <c r="B155" s="2"/>
      <c r="C155" s="33"/>
      <c r="D155" s="33"/>
      <c r="E155" s="33"/>
      <c r="F155" s="33"/>
      <c r="G155" s="33"/>
      <c r="H155" s="33"/>
      <c r="I155" s="33">
        <f t="shared" si="20"/>
        <v>0</v>
      </c>
      <c r="J155" s="33">
        <f t="shared" si="21"/>
        <v>0</v>
      </c>
      <c r="K155" s="33">
        <f t="shared" si="22"/>
        <v>0</v>
      </c>
    </row>
    <row r="156" spans="1:11" ht="30">
      <c r="A156" s="3" t="s">
        <v>106</v>
      </c>
      <c r="B156" s="2"/>
      <c r="C156" s="33">
        <v>0</v>
      </c>
      <c r="D156" s="33">
        <v>0</v>
      </c>
      <c r="E156" s="33">
        <v>0</v>
      </c>
      <c r="F156" s="33">
        <v>0</v>
      </c>
      <c r="G156" s="33">
        <v>0</v>
      </c>
      <c r="H156" s="33">
        <v>0</v>
      </c>
      <c r="I156" s="33">
        <f t="shared" si="20"/>
        <v>0</v>
      </c>
      <c r="J156" s="33">
        <f t="shared" si="21"/>
        <v>0</v>
      </c>
      <c r="K156" s="33">
        <f t="shared" si="22"/>
        <v>0</v>
      </c>
    </row>
    <row r="157" spans="1:11" ht="15">
      <c r="A157" s="3" t="s">
        <v>107</v>
      </c>
      <c r="B157" s="2"/>
      <c r="C157" s="33">
        <v>0</v>
      </c>
      <c r="D157" s="33">
        <v>0</v>
      </c>
      <c r="E157" s="33">
        <v>0</v>
      </c>
      <c r="F157" s="33">
        <v>0</v>
      </c>
      <c r="G157" s="33">
        <v>0</v>
      </c>
      <c r="H157" s="33">
        <v>0</v>
      </c>
      <c r="I157" s="33">
        <f t="shared" si="20"/>
        <v>0</v>
      </c>
      <c r="J157" s="33">
        <f t="shared" si="21"/>
        <v>0</v>
      </c>
      <c r="K157" s="33">
        <f t="shared" si="22"/>
        <v>0</v>
      </c>
    </row>
    <row r="158" spans="1:11" ht="15">
      <c r="A158" s="3" t="s">
        <v>108</v>
      </c>
      <c r="B158" s="2"/>
      <c r="C158" s="33">
        <v>0</v>
      </c>
      <c r="D158" s="33">
        <v>0</v>
      </c>
      <c r="E158" s="33">
        <v>0</v>
      </c>
      <c r="F158" s="33">
        <v>0</v>
      </c>
      <c r="G158" s="33">
        <v>0</v>
      </c>
      <c r="H158" s="33">
        <v>0</v>
      </c>
      <c r="I158" s="33">
        <f t="shared" si="20"/>
        <v>0</v>
      </c>
      <c r="J158" s="33">
        <f t="shared" si="21"/>
        <v>0</v>
      </c>
      <c r="K158" s="33">
        <f t="shared" si="22"/>
        <v>0</v>
      </c>
    </row>
    <row r="159" spans="1:11" ht="30">
      <c r="A159" s="3" t="s">
        <v>109</v>
      </c>
      <c r="B159" s="2"/>
      <c r="C159" s="33">
        <v>0</v>
      </c>
      <c r="D159" s="33">
        <v>0</v>
      </c>
      <c r="E159" s="33">
        <v>0</v>
      </c>
      <c r="F159" s="33">
        <v>0</v>
      </c>
      <c r="G159" s="33">
        <v>0</v>
      </c>
      <c r="H159" s="33">
        <v>0</v>
      </c>
      <c r="I159" s="33">
        <f t="shared" si="20"/>
        <v>0</v>
      </c>
      <c r="J159" s="33">
        <f t="shared" si="21"/>
        <v>0</v>
      </c>
      <c r="K159" s="33">
        <f t="shared" si="22"/>
        <v>0</v>
      </c>
    </row>
    <row r="160" spans="1:11" ht="45">
      <c r="A160" s="3" t="s">
        <v>110</v>
      </c>
      <c r="B160" s="2">
        <v>224</v>
      </c>
      <c r="C160" s="33">
        <v>0</v>
      </c>
      <c r="D160" s="33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f t="shared" si="20"/>
        <v>0</v>
      </c>
      <c r="J160" s="33">
        <f t="shared" si="21"/>
        <v>0</v>
      </c>
      <c r="K160" s="33">
        <f t="shared" si="22"/>
        <v>0</v>
      </c>
    </row>
    <row r="161" spans="1:11" ht="30">
      <c r="A161" s="3" t="s">
        <v>111</v>
      </c>
      <c r="B161" s="2">
        <v>225</v>
      </c>
      <c r="C161" s="33">
        <v>0</v>
      </c>
      <c r="D161" s="33">
        <v>0</v>
      </c>
      <c r="E161" s="33">
        <v>0</v>
      </c>
      <c r="F161" s="33">
        <v>0</v>
      </c>
      <c r="G161" s="33">
        <v>0</v>
      </c>
      <c r="H161" s="33">
        <v>0</v>
      </c>
      <c r="I161" s="33">
        <f t="shared" si="20"/>
        <v>0</v>
      </c>
      <c r="J161" s="33">
        <f t="shared" si="21"/>
        <v>0</v>
      </c>
      <c r="K161" s="33">
        <f t="shared" si="22"/>
        <v>0</v>
      </c>
    </row>
    <row r="162" spans="1:11" ht="30">
      <c r="A162" s="3" t="s">
        <v>112</v>
      </c>
      <c r="B162" s="2">
        <v>226</v>
      </c>
      <c r="C162" s="33">
        <v>0</v>
      </c>
      <c r="D162" s="33">
        <v>0</v>
      </c>
      <c r="E162" s="33">
        <v>0</v>
      </c>
      <c r="F162" s="33">
        <v>0</v>
      </c>
      <c r="G162" s="33">
        <v>0</v>
      </c>
      <c r="H162" s="33">
        <v>0</v>
      </c>
      <c r="I162" s="33">
        <f aca="true" t="shared" si="23" ref="I162:I225">C162</f>
        <v>0</v>
      </c>
      <c r="J162" s="33">
        <f aca="true" t="shared" si="24" ref="J162:J225">D162</f>
        <v>0</v>
      </c>
      <c r="K162" s="33">
        <f aca="true" t="shared" si="25" ref="K162:K225">E162</f>
        <v>0</v>
      </c>
    </row>
    <row r="163" spans="1:11" ht="45">
      <c r="A163" s="3" t="s">
        <v>113</v>
      </c>
      <c r="B163" s="2">
        <v>240</v>
      </c>
      <c r="C163" s="33">
        <f>C165</f>
        <v>0</v>
      </c>
      <c r="D163" s="33">
        <f>D165</f>
        <v>0</v>
      </c>
      <c r="E163" s="33">
        <f>E165</f>
        <v>0</v>
      </c>
      <c r="F163" s="33">
        <f>F165</f>
        <v>0</v>
      </c>
      <c r="G163" s="33">
        <f>G165</f>
        <v>0</v>
      </c>
      <c r="H163" s="33">
        <f>H165</f>
        <v>0</v>
      </c>
      <c r="I163" s="33">
        <f t="shared" si="23"/>
        <v>0</v>
      </c>
      <c r="J163" s="33">
        <f t="shared" si="24"/>
        <v>0</v>
      </c>
      <c r="K163" s="33">
        <f t="shared" si="25"/>
        <v>0</v>
      </c>
    </row>
    <row r="164" spans="1:11" ht="15">
      <c r="A164" s="3" t="s">
        <v>6</v>
      </c>
      <c r="B164" s="2"/>
      <c r="C164" s="33"/>
      <c r="D164" s="33"/>
      <c r="E164" s="33"/>
      <c r="F164" s="33"/>
      <c r="G164" s="33"/>
      <c r="H164" s="33"/>
      <c r="I164" s="33">
        <f t="shared" si="23"/>
        <v>0</v>
      </c>
      <c r="J164" s="33">
        <f t="shared" si="24"/>
        <v>0</v>
      </c>
      <c r="K164" s="33">
        <f t="shared" si="25"/>
        <v>0</v>
      </c>
    </row>
    <row r="165" spans="1:11" ht="75">
      <c r="A165" s="3" t="s">
        <v>114</v>
      </c>
      <c r="B165" s="2">
        <v>241</v>
      </c>
      <c r="C165" s="33">
        <v>0</v>
      </c>
      <c r="D165" s="33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f t="shared" si="23"/>
        <v>0</v>
      </c>
      <c r="J165" s="33">
        <f t="shared" si="24"/>
        <v>0</v>
      </c>
      <c r="K165" s="33">
        <f t="shared" si="25"/>
        <v>0</v>
      </c>
    </row>
    <row r="166" spans="1:11" ht="30">
      <c r="A166" s="3" t="s">
        <v>115</v>
      </c>
      <c r="B166" s="2">
        <v>260</v>
      </c>
      <c r="C166" s="33">
        <f>C168+C169</f>
        <v>0</v>
      </c>
      <c r="D166" s="33">
        <f>D168+D169</f>
        <v>0</v>
      </c>
      <c r="E166" s="33">
        <f>E168+E169</f>
        <v>0</v>
      </c>
      <c r="F166" s="33">
        <f>F168+F169</f>
        <v>0</v>
      </c>
      <c r="G166" s="33">
        <f>G168+G169</f>
        <v>0</v>
      </c>
      <c r="H166" s="33">
        <f>H168+H169</f>
        <v>0</v>
      </c>
      <c r="I166" s="33">
        <f t="shared" si="23"/>
        <v>0</v>
      </c>
      <c r="J166" s="33">
        <f t="shared" si="24"/>
        <v>0</v>
      </c>
      <c r="K166" s="33">
        <f t="shared" si="25"/>
        <v>0</v>
      </c>
    </row>
    <row r="167" spans="1:11" ht="15">
      <c r="A167" s="3" t="s">
        <v>6</v>
      </c>
      <c r="B167" s="2"/>
      <c r="C167" s="33"/>
      <c r="D167" s="33"/>
      <c r="E167" s="33"/>
      <c r="F167" s="33"/>
      <c r="G167" s="33"/>
      <c r="H167" s="33"/>
      <c r="I167" s="33">
        <f t="shared" si="23"/>
        <v>0</v>
      </c>
      <c r="J167" s="33">
        <f t="shared" si="24"/>
        <v>0</v>
      </c>
      <c r="K167" s="33">
        <f t="shared" si="25"/>
        <v>0</v>
      </c>
    </row>
    <row r="168" spans="1:11" ht="30">
      <c r="A168" s="3" t="s">
        <v>116</v>
      </c>
      <c r="B168" s="2">
        <v>262</v>
      </c>
      <c r="C168" s="33">
        <v>0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f t="shared" si="23"/>
        <v>0</v>
      </c>
      <c r="J168" s="33">
        <f t="shared" si="24"/>
        <v>0</v>
      </c>
      <c r="K168" s="33">
        <f t="shared" si="25"/>
        <v>0</v>
      </c>
    </row>
    <row r="169" spans="1:11" ht="75">
      <c r="A169" s="3" t="s">
        <v>117</v>
      </c>
      <c r="B169" s="2">
        <v>263</v>
      </c>
      <c r="C169" s="33">
        <v>0</v>
      </c>
      <c r="D169" s="33">
        <v>0</v>
      </c>
      <c r="E169" s="33">
        <v>0</v>
      </c>
      <c r="F169" s="33">
        <v>0</v>
      </c>
      <c r="G169" s="33">
        <v>0</v>
      </c>
      <c r="H169" s="33">
        <v>0</v>
      </c>
      <c r="I169" s="33">
        <f t="shared" si="23"/>
        <v>0</v>
      </c>
      <c r="J169" s="33">
        <f t="shared" si="24"/>
        <v>0</v>
      </c>
      <c r="K169" s="33">
        <f t="shared" si="25"/>
        <v>0</v>
      </c>
    </row>
    <row r="170" spans="1:11" ht="15">
      <c r="A170" s="3" t="s">
        <v>118</v>
      </c>
      <c r="B170" s="2">
        <v>290</v>
      </c>
      <c r="C170" s="33">
        <f>C172+C173+C174+C175+C176</f>
        <v>0</v>
      </c>
      <c r="D170" s="33">
        <f>D172+D173+D174+D175+D176</f>
        <v>0</v>
      </c>
      <c r="E170" s="33">
        <f>E172+E173+E174+E175+E176</f>
        <v>0</v>
      </c>
      <c r="F170" s="33">
        <f>F172+F173+F174+F175+F176</f>
        <v>0</v>
      </c>
      <c r="G170" s="33">
        <f>G172+G173+G174+G175+G176</f>
        <v>0</v>
      </c>
      <c r="H170" s="33">
        <f>H172+H173+H174+H175+H176</f>
        <v>0</v>
      </c>
      <c r="I170" s="33">
        <f t="shared" si="23"/>
        <v>0</v>
      </c>
      <c r="J170" s="33">
        <f t="shared" si="24"/>
        <v>0</v>
      </c>
      <c r="K170" s="33">
        <f t="shared" si="25"/>
        <v>0</v>
      </c>
    </row>
    <row r="171" spans="1:11" ht="15">
      <c r="A171" s="3" t="s">
        <v>8</v>
      </c>
      <c r="B171" s="2"/>
      <c r="C171" s="33">
        <v>0</v>
      </c>
      <c r="D171" s="33">
        <v>0</v>
      </c>
      <c r="E171" s="33">
        <v>0</v>
      </c>
      <c r="F171" s="33">
        <v>0</v>
      </c>
      <c r="G171" s="33">
        <v>0</v>
      </c>
      <c r="H171" s="33">
        <v>0</v>
      </c>
      <c r="I171" s="33">
        <f t="shared" si="23"/>
        <v>0</v>
      </c>
      <c r="J171" s="33">
        <f t="shared" si="24"/>
        <v>0</v>
      </c>
      <c r="K171" s="33">
        <f t="shared" si="25"/>
        <v>0</v>
      </c>
    </row>
    <row r="172" spans="1:11" ht="15">
      <c r="A172" s="3" t="s">
        <v>119</v>
      </c>
      <c r="B172" s="2"/>
      <c r="C172" s="33">
        <v>0</v>
      </c>
      <c r="D172" s="33">
        <v>0</v>
      </c>
      <c r="E172" s="33">
        <v>0</v>
      </c>
      <c r="F172" s="33">
        <v>0</v>
      </c>
      <c r="G172" s="33">
        <v>0</v>
      </c>
      <c r="H172" s="33">
        <v>0</v>
      </c>
      <c r="I172" s="33">
        <f t="shared" si="23"/>
        <v>0</v>
      </c>
      <c r="J172" s="33">
        <f t="shared" si="24"/>
        <v>0</v>
      </c>
      <c r="K172" s="33">
        <f t="shared" si="25"/>
        <v>0</v>
      </c>
    </row>
    <row r="173" spans="1:11" ht="15">
      <c r="A173" s="3" t="s">
        <v>120</v>
      </c>
      <c r="B173" s="2"/>
      <c r="C173" s="33">
        <v>0</v>
      </c>
      <c r="D173" s="33">
        <v>0</v>
      </c>
      <c r="E173" s="33">
        <v>0</v>
      </c>
      <c r="F173" s="33">
        <v>0</v>
      </c>
      <c r="G173" s="33">
        <v>0</v>
      </c>
      <c r="H173" s="33">
        <v>0</v>
      </c>
      <c r="I173" s="33">
        <f t="shared" si="23"/>
        <v>0</v>
      </c>
      <c r="J173" s="33">
        <f t="shared" si="24"/>
        <v>0</v>
      </c>
      <c r="K173" s="33">
        <f t="shared" si="25"/>
        <v>0</v>
      </c>
    </row>
    <row r="174" spans="1:11" ht="15">
      <c r="A174" s="3" t="s">
        <v>121</v>
      </c>
      <c r="B174" s="2"/>
      <c r="C174" s="33">
        <v>0</v>
      </c>
      <c r="D174" s="33">
        <v>0</v>
      </c>
      <c r="E174" s="33">
        <v>0</v>
      </c>
      <c r="F174" s="33">
        <v>0</v>
      </c>
      <c r="G174" s="33">
        <v>0</v>
      </c>
      <c r="H174" s="33">
        <v>0</v>
      </c>
      <c r="I174" s="33">
        <f t="shared" si="23"/>
        <v>0</v>
      </c>
      <c r="J174" s="33">
        <f t="shared" si="24"/>
        <v>0</v>
      </c>
      <c r="K174" s="33">
        <f t="shared" si="25"/>
        <v>0</v>
      </c>
    </row>
    <row r="175" spans="1:11" ht="15">
      <c r="A175" s="3" t="s">
        <v>118</v>
      </c>
      <c r="B175" s="2"/>
      <c r="C175" s="33">
        <v>0</v>
      </c>
      <c r="D175" s="33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f t="shared" si="23"/>
        <v>0</v>
      </c>
      <c r="J175" s="33">
        <f t="shared" si="24"/>
        <v>0</v>
      </c>
      <c r="K175" s="33">
        <f t="shared" si="25"/>
        <v>0</v>
      </c>
    </row>
    <row r="176" spans="1:11" ht="15">
      <c r="A176" s="3" t="s">
        <v>122</v>
      </c>
      <c r="B176" s="2"/>
      <c r="C176" s="33">
        <v>0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3">
        <f t="shared" si="23"/>
        <v>0</v>
      </c>
      <c r="J176" s="33">
        <f t="shared" si="24"/>
        <v>0</v>
      </c>
      <c r="K176" s="33">
        <f t="shared" si="25"/>
        <v>0</v>
      </c>
    </row>
    <row r="177" spans="1:11" ht="45">
      <c r="A177" s="3" t="s">
        <v>123</v>
      </c>
      <c r="B177" s="2">
        <v>300</v>
      </c>
      <c r="C177" s="33">
        <f>C179+C180+C181+C182</f>
        <v>0</v>
      </c>
      <c r="D177" s="33">
        <f>D179+D180+D181+D182</f>
        <v>0</v>
      </c>
      <c r="E177" s="33">
        <f>E179+E180+E181+E182</f>
        <v>0</v>
      </c>
      <c r="F177" s="33">
        <f>F179+F180+F181+F182</f>
        <v>0</v>
      </c>
      <c r="G177" s="33">
        <f>G179+G180+G181+G182</f>
        <v>0</v>
      </c>
      <c r="H177" s="33">
        <f>H179+H180+H181+H182</f>
        <v>0</v>
      </c>
      <c r="I177" s="33">
        <f t="shared" si="23"/>
        <v>0</v>
      </c>
      <c r="J177" s="33">
        <f t="shared" si="24"/>
        <v>0</v>
      </c>
      <c r="K177" s="33">
        <f t="shared" si="25"/>
        <v>0</v>
      </c>
    </row>
    <row r="178" spans="1:11" ht="15">
      <c r="A178" s="3" t="s">
        <v>6</v>
      </c>
      <c r="B178" s="2"/>
      <c r="C178" s="33"/>
      <c r="D178" s="33"/>
      <c r="E178" s="33"/>
      <c r="F178" s="33"/>
      <c r="G178" s="33"/>
      <c r="H178" s="33"/>
      <c r="I178" s="33">
        <f t="shared" si="23"/>
        <v>0</v>
      </c>
      <c r="J178" s="33">
        <f t="shared" si="24"/>
        <v>0</v>
      </c>
      <c r="K178" s="33">
        <f t="shared" si="25"/>
        <v>0</v>
      </c>
    </row>
    <row r="179" spans="1:11" ht="30">
      <c r="A179" s="3" t="s">
        <v>124</v>
      </c>
      <c r="B179" s="2">
        <v>310</v>
      </c>
      <c r="C179" s="33">
        <v>0</v>
      </c>
      <c r="D179" s="33">
        <v>0</v>
      </c>
      <c r="E179" s="33">
        <v>0</v>
      </c>
      <c r="F179" s="33">
        <v>0</v>
      </c>
      <c r="G179" s="33">
        <v>0</v>
      </c>
      <c r="H179" s="33">
        <v>0</v>
      </c>
      <c r="I179" s="33">
        <f t="shared" si="23"/>
        <v>0</v>
      </c>
      <c r="J179" s="33">
        <f t="shared" si="24"/>
        <v>0</v>
      </c>
      <c r="K179" s="33">
        <f t="shared" si="25"/>
        <v>0</v>
      </c>
    </row>
    <row r="180" spans="1:11" ht="33" customHeight="1">
      <c r="A180" s="3" t="s">
        <v>125</v>
      </c>
      <c r="B180" s="2">
        <v>320</v>
      </c>
      <c r="C180" s="33">
        <v>0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f t="shared" si="23"/>
        <v>0</v>
      </c>
      <c r="J180" s="33">
        <f t="shared" si="24"/>
        <v>0</v>
      </c>
      <c r="K180" s="33">
        <f t="shared" si="25"/>
        <v>0</v>
      </c>
    </row>
    <row r="181" spans="1:11" ht="45">
      <c r="A181" s="3" t="s">
        <v>126</v>
      </c>
      <c r="B181" s="2">
        <v>330</v>
      </c>
      <c r="C181" s="35">
        <v>0</v>
      </c>
      <c r="D181" s="33">
        <v>0</v>
      </c>
      <c r="E181" s="33">
        <v>0</v>
      </c>
      <c r="F181" s="33">
        <v>0</v>
      </c>
      <c r="G181" s="33">
        <v>0</v>
      </c>
      <c r="H181" s="33">
        <v>0</v>
      </c>
      <c r="I181" s="33">
        <f t="shared" si="23"/>
        <v>0</v>
      </c>
      <c r="J181" s="33">
        <f t="shared" si="24"/>
        <v>0</v>
      </c>
      <c r="K181" s="33">
        <f t="shared" si="25"/>
        <v>0</v>
      </c>
    </row>
    <row r="182" spans="1:11" ht="30">
      <c r="A182" s="3" t="s">
        <v>127</v>
      </c>
      <c r="B182" s="2">
        <v>340</v>
      </c>
      <c r="C182" s="35">
        <v>0</v>
      </c>
      <c r="D182" s="33">
        <v>0</v>
      </c>
      <c r="E182" s="33">
        <v>0</v>
      </c>
      <c r="F182" s="33">
        <v>0</v>
      </c>
      <c r="G182" s="33">
        <v>0</v>
      </c>
      <c r="H182" s="33">
        <v>0</v>
      </c>
      <c r="I182" s="33">
        <f t="shared" si="23"/>
        <v>0</v>
      </c>
      <c r="J182" s="33">
        <f t="shared" si="24"/>
        <v>0</v>
      </c>
      <c r="K182" s="33">
        <f t="shared" si="25"/>
        <v>0</v>
      </c>
    </row>
    <row r="183" spans="1:11" ht="45">
      <c r="A183" s="3" t="s">
        <v>128</v>
      </c>
      <c r="B183" s="2">
        <v>500</v>
      </c>
      <c r="C183" s="35">
        <f>C185+C186</f>
        <v>0</v>
      </c>
      <c r="D183" s="33">
        <f>D185+D186</f>
        <v>0</v>
      </c>
      <c r="E183" s="33">
        <f>E185+E186</f>
        <v>0</v>
      </c>
      <c r="F183" s="33">
        <f>F185+F186</f>
        <v>0</v>
      </c>
      <c r="G183" s="33">
        <f>G185+G186</f>
        <v>0</v>
      </c>
      <c r="H183" s="33">
        <f>H185+H186</f>
        <v>0</v>
      </c>
      <c r="I183" s="33">
        <f t="shared" si="23"/>
        <v>0</v>
      </c>
      <c r="J183" s="33">
        <f t="shared" si="24"/>
        <v>0</v>
      </c>
      <c r="K183" s="33">
        <f t="shared" si="25"/>
        <v>0</v>
      </c>
    </row>
    <row r="184" spans="1:11" ht="15">
      <c r="A184" s="3" t="s">
        <v>6</v>
      </c>
      <c r="B184" s="2"/>
      <c r="C184" s="35"/>
      <c r="D184" s="33"/>
      <c r="E184" s="33"/>
      <c r="F184" s="33"/>
      <c r="G184" s="33"/>
      <c r="H184" s="33"/>
      <c r="I184" s="33">
        <f t="shared" si="23"/>
        <v>0</v>
      </c>
      <c r="J184" s="33">
        <f t="shared" si="24"/>
        <v>0</v>
      </c>
      <c r="K184" s="33">
        <f t="shared" si="25"/>
        <v>0</v>
      </c>
    </row>
    <row r="185" spans="1:11" ht="60">
      <c r="A185" s="3" t="s">
        <v>129</v>
      </c>
      <c r="B185" s="2">
        <v>520</v>
      </c>
      <c r="C185" s="35">
        <v>0</v>
      </c>
      <c r="D185" s="33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f t="shared" si="23"/>
        <v>0</v>
      </c>
      <c r="J185" s="33">
        <f t="shared" si="24"/>
        <v>0</v>
      </c>
      <c r="K185" s="33">
        <f t="shared" si="25"/>
        <v>0</v>
      </c>
    </row>
    <row r="186" spans="1:11" ht="45">
      <c r="A186" s="3" t="s">
        <v>132</v>
      </c>
      <c r="B186" s="2">
        <v>530</v>
      </c>
      <c r="C186" s="35">
        <v>0</v>
      </c>
      <c r="D186" s="33">
        <v>0</v>
      </c>
      <c r="E186" s="33">
        <v>0</v>
      </c>
      <c r="F186" s="33">
        <v>0</v>
      </c>
      <c r="G186" s="33">
        <v>0</v>
      </c>
      <c r="H186" s="33">
        <v>0</v>
      </c>
      <c r="I186" s="33">
        <f t="shared" si="23"/>
        <v>0</v>
      </c>
      <c r="J186" s="33">
        <f t="shared" si="24"/>
        <v>0</v>
      </c>
      <c r="K186" s="33">
        <f t="shared" si="25"/>
        <v>0</v>
      </c>
    </row>
    <row r="187" spans="1:11" ht="167.25" customHeight="1">
      <c r="A187" s="10" t="s">
        <v>134</v>
      </c>
      <c r="B187" s="12"/>
      <c r="C187" s="36">
        <f>C189+C194+C207+C210+C214+C221+C227</f>
        <v>2356500</v>
      </c>
      <c r="D187" s="34">
        <f>D189+D194+D207+D210+D214+D221+D227</f>
        <v>746800</v>
      </c>
      <c r="E187" s="34">
        <f>E189+E194+E207+E210+E214+E221+E227</f>
        <v>746800</v>
      </c>
      <c r="F187" s="34">
        <f>F189+F194+F207+F210+F214+F221+F227</f>
        <v>0</v>
      </c>
      <c r="G187" s="34">
        <f>G189+G194+G207+G210+G214+G221+G227</f>
        <v>0</v>
      </c>
      <c r="H187" s="34">
        <f>H189+H194+H207+H210+H214+H221+H227</f>
        <v>0</v>
      </c>
      <c r="I187" s="34">
        <f t="shared" si="23"/>
        <v>2356500</v>
      </c>
      <c r="J187" s="34">
        <f t="shared" si="24"/>
        <v>746800</v>
      </c>
      <c r="K187" s="34">
        <f t="shared" si="25"/>
        <v>746800</v>
      </c>
    </row>
    <row r="188" spans="1:11" ht="15">
      <c r="A188" s="3" t="s">
        <v>8</v>
      </c>
      <c r="B188" s="2"/>
      <c r="C188" s="35"/>
      <c r="D188" s="33"/>
      <c r="E188" s="33"/>
      <c r="F188" s="33"/>
      <c r="G188" s="33"/>
      <c r="H188" s="33"/>
      <c r="I188" s="33">
        <f t="shared" si="23"/>
        <v>0</v>
      </c>
      <c r="J188" s="33">
        <f t="shared" si="24"/>
        <v>0</v>
      </c>
      <c r="K188" s="33">
        <f t="shared" si="25"/>
        <v>0</v>
      </c>
    </row>
    <row r="189" spans="1:11" ht="45">
      <c r="A189" s="3" t="s">
        <v>98</v>
      </c>
      <c r="B189" s="2">
        <v>210</v>
      </c>
      <c r="C189" s="35">
        <f>C191+C192+C193</f>
        <v>0</v>
      </c>
      <c r="D189" s="33">
        <f>D191+D192+D193</f>
        <v>0</v>
      </c>
      <c r="E189" s="33">
        <f>E191+E192+E193</f>
        <v>0</v>
      </c>
      <c r="F189" s="33">
        <f>F191+F192+F193</f>
        <v>0</v>
      </c>
      <c r="G189" s="33">
        <f>G191+G192+G193</f>
        <v>0</v>
      </c>
      <c r="H189" s="33">
        <f>H191+H192+H193</f>
        <v>0</v>
      </c>
      <c r="I189" s="33">
        <f t="shared" si="23"/>
        <v>0</v>
      </c>
      <c r="J189" s="33">
        <f t="shared" si="24"/>
        <v>0</v>
      </c>
      <c r="K189" s="33">
        <f t="shared" si="25"/>
        <v>0</v>
      </c>
    </row>
    <row r="190" spans="1:11" ht="15">
      <c r="A190" s="3" t="s">
        <v>6</v>
      </c>
      <c r="B190" s="2"/>
      <c r="C190" s="35"/>
      <c r="D190" s="33"/>
      <c r="E190" s="33"/>
      <c r="F190" s="33"/>
      <c r="G190" s="33"/>
      <c r="H190" s="33"/>
      <c r="I190" s="33">
        <f t="shared" si="23"/>
        <v>0</v>
      </c>
      <c r="J190" s="33">
        <f t="shared" si="24"/>
        <v>0</v>
      </c>
      <c r="K190" s="33">
        <f t="shared" si="25"/>
        <v>0</v>
      </c>
    </row>
    <row r="191" spans="1:11" ht="15">
      <c r="A191" s="3" t="s">
        <v>99</v>
      </c>
      <c r="B191" s="2">
        <v>211</v>
      </c>
      <c r="C191" s="35">
        <v>0</v>
      </c>
      <c r="D191" s="33">
        <v>0</v>
      </c>
      <c r="E191" s="33">
        <v>0</v>
      </c>
      <c r="F191" s="33">
        <v>0</v>
      </c>
      <c r="G191" s="33">
        <v>0</v>
      </c>
      <c r="H191" s="33">
        <v>0</v>
      </c>
      <c r="I191" s="33">
        <f t="shared" si="23"/>
        <v>0</v>
      </c>
      <c r="J191" s="33">
        <f t="shared" si="24"/>
        <v>0</v>
      </c>
      <c r="K191" s="33">
        <f t="shared" si="25"/>
        <v>0</v>
      </c>
    </row>
    <row r="192" spans="1:11" ht="15">
      <c r="A192" s="3" t="s">
        <v>100</v>
      </c>
      <c r="B192" s="2">
        <v>212</v>
      </c>
      <c r="C192" s="35">
        <v>0</v>
      </c>
      <c r="D192" s="33">
        <v>0</v>
      </c>
      <c r="E192" s="33">
        <v>0</v>
      </c>
      <c r="F192" s="33">
        <v>0</v>
      </c>
      <c r="G192" s="33">
        <v>0</v>
      </c>
      <c r="H192" s="33">
        <v>0</v>
      </c>
      <c r="I192" s="33">
        <f t="shared" si="23"/>
        <v>0</v>
      </c>
      <c r="J192" s="33">
        <f t="shared" si="24"/>
        <v>0</v>
      </c>
      <c r="K192" s="33">
        <f t="shared" si="25"/>
        <v>0</v>
      </c>
    </row>
    <row r="193" spans="1:11" ht="30">
      <c r="A193" s="3" t="s">
        <v>101</v>
      </c>
      <c r="B193" s="2">
        <v>213</v>
      </c>
      <c r="C193" s="35">
        <v>0</v>
      </c>
      <c r="D193" s="33">
        <v>0</v>
      </c>
      <c r="E193" s="33">
        <v>0</v>
      </c>
      <c r="F193" s="33">
        <v>0</v>
      </c>
      <c r="G193" s="33">
        <v>0</v>
      </c>
      <c r="H193" s="33">
        <v>0</v>
      </c>
      <c r="I193" s="33">
        <f t="shared" si="23"/>
        <v>0</v>
      </c>
      <c r="J193" s="33">
        <f t="shared" si="24"/>
        <v>0</v>
      </c>
      <c r="K193" s="33">
        <f t="shared" si="25"/>
        <v>0</v>
      </c>
    </row>
    <row r="194" spans="1:11" ht="45">
      <c r="A194" s="3" t="s">
        <v>102</v>
      </c>
      <c r="B194" s="2">
        <v>220</v>
      </c>
      <c r="C194" s="35">
        <f>C196+C197+C198+C204+C205+C206+C207+C210+C214</f>
        <v>2166500</v>
      </c>
      <c r="D194" s="33">
        <f>D196+D197+D198+D204+D205+D206+D207+D210+D214</f>
        <v>696800</v>
      </c>
      <c r="E194" s="33">
        <f>E196+E197+E198+E204+E205+E206+E207+E210+E214</f>
        <v>696800</v>
      </c>
      <c r="F194" s="33">
        <f>F196+F197+F198+F204+F205+F206+F207+F210+F214</f>
        <v>0</v>
      </c>
      <c r="G194" s="33">
        <f>G196+G197+G198+G204+G205+G206+G207+G210+G214</f>
        <v>0</v>
      </c>
      <c r="H194" s="33">
        <f>H196+H197+H198+H204+H205+H206+H207+H210+H214</f>
        <v>0</v>
      </c>
      <c r="I194" s="33">
        <f t="shared" si="23"/>
        <v>2166500</v>
      </c>
      <c r="J194" s="33">
        <f t="shared" si="24"/>
        <v>696800</v>
      </c>
      <c r="K194" s="33">
        <f t="shared" si="25"/>
        <v>696800</v>
      </c>
    </row>
    <row r="195" spans="1:11" ht="15">
      <c r="A195" s="3" t="s">
        <v>6</v>
      </c>
      <c r="B195" s="2"/>
      <c r="C195" s="35"/>
      <c r="D195" s="33"/>
      <c r="E195" s="33"/>
      <c r="F195" s="33"/>
      <c r="G195" s="33"/>
      <c r="H195" s="33"/>
      <c r="I195" s="33">
        <f t="shared" si="23"/>
        <v>0</v>
      </c>
      <c r="J195" s="33">
        <f t="shared" si="24"/>
        <v>0</v>
      </c>
      <c r="K195" s="33">
        <f t="shared" si="25"/>
        <v>0</v>
      </c>
    </row>
    <row r="196" spans="1:11" ht="15">
      <c r="A196" s="3" t="s">
        <v>103</v>
      </c>
      <c r="B196" s="2">
        <v>221</v>
      </c>
      <c r="C196" s="35">
        <v>6000</v>
      </c>
      <c r="D196" s="33">
        <v>6000</v>
      </c>
      <c r="E196" s="33">
        <v>6000</v>
      </c>
      <c r="F196" s="33">
        <v>0</v>
      </c>
      <c r="G196" s="33">
        <v>0</v>
      </c>
      <c r="H196" s="33">
        <v>0</v>
      </c>
      <c r="I196" s="33">
        <f t="shared" si="23"/>
        <v>6000</v>
      </c>
      <c r="J196" s="33">
        <f t="shared" si="24"/>
        <v>6000</v>
      </c>
      <c r="K196" s="33">
        <f t="shared" si="25"/>
        <v>6000</v>
      </c>
    </row>
    <row r="197" spans="1:11" ht="15">
      <c r="A197" s="3" t="s">
        <v>104</v>
      </c>
      <c r="B197" s="2">
        <v>222</v>
      </c>
      <c r="C197" s="35">
        <v>0</v>
      </c>
      <c r="D197" s="33">
        <v>0</v>
      </c>
      <c r="E197" s="33">
        <v>0</v>
      </c>
      <c r="F197" s="33">
        <v>0</v>
      </c>
      <c r="G197" s="33">
        <v>0</v>
      </c>
      <c r="H197" s="33">
        <v>0</v>
      </c>
      <c r="I197" s="33">
        <f t="shared" si="23"/>
        <v>0</v>
      </c>
      <c r="J197" s="33">
        <f t="shared" si="24"/>
        <v>0</v>
      </c>
      <c r="K197" s="33">
        <f t="shared" si="25"/>
        <v>0</v>
      </c>
    </row>
    <row r="198" spans="1:11" ht="30">
      <c r="A198" s="3" t="s">
        <v>105</v>
      </c>
      <c r="B198" s="2">
        <v>223</v>
      </c>
      <c r="C198" s="35">
        <f>C200+C201+C202+C203</f>
        <v>65500</v>
      </c>
      <c r="D198" s="33">
        <f>D200+D201+D202+D203</f>
        <v>40800</v>
      </c>
      <c r="E198" s="33">
        <f>E200+E201+E202+E203</f>
        <v>40800</v>
      </c>
      <c r="F198" s="33">
        <f>F200+F201+F202+F203</f>
        <v>0</v>
      </c>
      <c r="G198" s="33">
        <f>G200+G201+G202+G203</f>
        <v>0</v>
      </c>
      <c r="H198" s="33">
        <f>H200+H201+H202+H203</f>
        <v>0</v>
      </c>
      <c r="I198" s="33">
        <f t="shared" si="23"/>
        <v>65500</v>
      </c>
      <c r="J198" s="33">
        <f t="shared" si="24"/>
        <v>40800</v>
      </c>
      <c r="K198" s="33">
        <f t="shared" si="25"/>
        <v>40800</v>
      </c>
    </row>
    <row r="199" spans="1:11" ht="15">
      <c r="A199" s="3" t="s">
        <v>8</v>
      </c>
      <c r="B199" s="2"/>
      <c r="C199" s="35"/>
      <c r="D199" s="33"/>
      <c r="E199" s="33"/>
      <c r="F199" s="33"/>
      <c r="G199" s="33"/>
      <c r="H199" s="33"/>
      <c r="I199" s="33">
        <f t="shared" si="23"/>
        <v>0</v>
      </c>
      <c r="J199" s="33">
        <f t="shared" si="24"/>
        <v>0</v>
      </c>
      <c r="K199" s="33">
        <f t="shared" si="25"/>
        <v>0</v>
      </c>
    </row>
    <row r="200" spans="1:11" ht="30">
      <c r="A200" s="3" t="s">
        <v>106</v>
      </c>
      <c r="B200" s="2"/>
      <c r="C200" s="35">
        <v>50000</v>
      </c>
      <c r="D200" s="33">
        <v>25000</v>
      </c>
      <c r="E200" s="33">
        <v>25000</v>
      </c>
      <c r="F200" s="33">
        <v>0</v>
      </c>
      <c r="G200" s="33">
        <v>0</v>
      </c>
      <c r="H200" s="33">
        <v>0</v>
      </c>
      <c r="I200" s="33">
        <f t="shared" si="23"/>
        <v>50000</v>
      </c>
      <c r="J200" s="33">
        <f t="shared" si="24"/>
        <v>25000</v>
      </c>
      <c r="K200" s="33">
        <f t="shared" si="25"/>
        <v>25000</v>
      </c>
    </row>
    <row r="201" spans="1:11" ht="15">
      <c r="A201" s="3" t="s">
        <v>107</v>
      </c>
      <c r="B201" s="2"/>
      <c r="C201" s="35">
        <v>0</v>
      </c>
      <c r="D201" s="33">
        <v>0</v>
      </c>
      <c r="E201" s="33">
        <v>0</v>
      </c>
      <c r="F201" s="33">
        <v>0</v>
      </c>
      <c r="G201" s="33">
        <v>0</v>
      </c>
      <c r="H201" s="33">
        <v>0</v>
      </c>
      <c r="I201" s="33">
        <f t="shared" si="23"/>
        <v>0</v>
      </c>
      <c r="J201" s="33">
        <f t="shared" si="24"/>
        <v>0</v>
      </c>
      <c r="K201" s="33">
        <f t="shared" si="25"/>
        <v>0</v>
      </c>
    </row>
    <row r="202" spans="1:11" ht="15">
      <c r="A202" s="3" t="s">
        <v>108</v>
      </c>
      <c r="B202" s="2"/>
      <c r="C202" s="35">
        <v>14000</v>
      </c>
      <c r="D202" s="33">
        <v>14000</v>
      </c>
      <c r="E202" s="33">
        <v>14000</v>
      </c>
      <c r="F202" s="33">
        <v>0</v>
      </c>
      <c r="G202" s="33">
        <v>0</v>
      </c>
      <c r="H202" s="33">
        <v>0</v>
      </c>
      <c r="I202" s="33">
        <f t="shared" si="23"/>
        <v>14000</v>
      </c>
      <c r="J202" s="33">
        <f t="shared" si="24"/>
        <v>14000</v>
      </c>
      <c r="K202" s="33">
        <f t="shared" si="25"/>
        <v>14000</v>
      </c>
    </row>
    <row r="203" spans="1:11" ht="30">
      <c r="A203" s="3" t="s">
        <v>109</v>
      </c>
      <c r="B203" s="2"/>
      <c r="C203" s="35">
        <v>1500</v>
      </c>
      <c r="D203" s="33">
        <v>1800</v>
      </c>
      <c r="E203" s="33">
        <v>1800</v>
      </c>
      <c r="F203" s="33">
        <v>0</v>
      </c>
      <c r="G203" s="33">
        <v>0</v>
      </c>
      <c r="H203" s="33">
        <v>0</v>
      </c>
      <c r="I203" s="33">
        <f t="shared" si="23"/>
        <v>1500</v>
      </c>
      <c r="J203" s="33">
        <f t="shared" si="24"/>
        <v>1800</v>
      </c>
      <c r="K203" s="33">
        <f t="shared" si="25"/>
        <v>1800</v>
      </c>
    </row>
    <row r="204" spans="1:11" ht="45">
      <c r="A204" s="3" t="s">
        <v>110</v>
      </c>
      <c r="B204" s="2">
        <v>224</v>
      </c>
      <c r="C204" s="35">
        <v>0</v>
      </c>
      <c r="D204" s="33">
        <v>0</v>
      </c>
      <c r="E204" s="33">
        <v>0</v>
      </c>
      <c r="F204" s="33">
        <v>0</v>
      </c>
      <c r="G204" s="33">
        <v>0</v>
      </c>
      <c r="H204" s="33">
        <v>0</v>
      </c>
      <c r="I204" s="33">
        <f t="shared" si="23"/>
        <v>0</v>
      </c>
      <c r="J204" s="33">
        <f t="shared" si="24"/>
        <v>0</v>
      </c>
      <c r="K204" s="33">
        <f t="shared" si="25"/>
        <v>0</v>
      </c>
    </row>
    <row r="205" spans="1:11" ht="30">
      <c r="A205" s="3" t="s">
        <v>111</v>
      </c>
      <c r="B205" s="2">
        <v>225</v>
      </c>
      <c r="C205" s="35">
        <v>95000</v>
      </c>
      <c r="D205" s="33">
        <v>0</v>
      </c>
      <c r="E205" s="33">
        <v>0</v>
      </c>
      <c r="F205" s="33">
        <v>0</v>
      </c>
      <c r="G205" s="33">
        <v>0</v>
      </c>
      <c r="H205" s="33">
        <v>0</v>
      </c>
      <c r="I205" s="33">
        <f t="shared" si="23"/>
        <v>95000</v>
      </c>
      <c r="J205" s="33">
        <f t="shared" si="24"/>
        <v>0</v>
      </c>
      <c r="K205" s="33">
        <f t="shared" si="25"/>
        <v>0</v>
      </c>
    </row>
    <row r="206" spans="1:11" ht="30">
      <c r="A206" s="3" t="s">
        <v>112</v>
      </c>
      <c r="B206" s="2">
        <v>226</v>
      </c>
      <c r="C206" s="35">
        <v>2000000</v>
      </c>
      <c r="D206" s="33">
        <v>650000</v>
      </c>
      <c r="E206" s="33">
        <v>650000</v>
      </c>
      <c r="F206" s="33">
        <v>0</v>
      </c>
      <c r="G206" s="33">
        <v>0</v>
      </c>
      <c r="H206" s="33">
        <v>0</v>
      </c>
      <c r="I206" s="33">
        <f t="shared" si="23"/>
        <v>2000000</v>
      </c>
      <c r="J206" s="33">
        <f t="shared" si="24"/>
        <v>650000</v>
      </c>
      <c r="K206" s="33">
        <f t="shared" si="25"/>
        <v>650000</v>
      </c>
    </row>
    <row r="207" spans="1:11" ht="45">
      <c r="A207" s="3" t="s">
        <v>113</v>
      </c>
      <c r="B207" s="2">
        <v>240</v>
      </c>
      <c r="C207" s="35">
        <f>C209</f>
        <v>0</v>
      </c>
      <c r="D207" s="33">
        <f>D209</f>
        <v>0</v>
      </c>
      <c r="E207" s="33">
        <f>E209</f>
        <v>0</v>
      </c>
      <c r="F207" s="33">
        <f>F209</f>
        <v>0</v>
      </c>
      <c r="G207" s="33">
        <f>G209</f>
        <v>0</v>
      </c>
      <c r="H207" s="33">
        <f>H209</f>
        <v>0</v>
      </c>
      <c r="I207" s="33">
        <f t="shared" si="23"/>
        <v>0</v>
      </c>
      <c r="J207" s="33">
        <f t="shared" si="24"/>
        <v>0</v>
      </c>
      <c r="K207" s="33">
        <f t="shared" si="25"/>
        <v>0</v>
      </c>
    </row>
    <row r="208" spans="1:11" ht="15">
      <c r="A208" s="3" t="s">
        <v>6</v>
      </c>
      <c r="B208" s="2"/>
      <c r="C208" s="33"/>
      <c r="D208" s="33"/>
      <c r="E208" s="33"/>
      <c r="F208" s="33"/>
      <c r="G208" s="33"/>
      <c r="H208" s="33"/>
      <c r="I208" s="33">
        <f t="shared" si="23"/>
        <v>0</v>
      </c>
      <c r="J208" s="33">
        <f t="shared" si="24"/>
        <v>0</v>
      </c>
      <c r="K208" s="33">
        <f t="shared" si="25"/>
        <v>0</v>
      </c>
    </row>
    <row r="209" spans="1:11" ht="75">
      <c r="A209" s="3" t="s">
        <v>114</v>
      </c>
      <c r="B209" s="2">
        <v>241</v>
      </c>
      <c r="C209" s="33">
        <v>0</v>
      </c>
      <c r="D209" s="33">
        <v>0</v>
      </c>
      <c r="E209" s="33">
        <v>0</v>
      </c>
      <c r="F209" s="33">
        <v>0</v>
      </c>
      <c r="G209" s="33">
        <v>0</v>
      </c>
      <c r="H209" s="33">
        <v>0</v>
      </c>
      <c r="I209" s="33">
        <f t="shared" si="23"/>
        <v>0</v>
      </c>
      <c r="J209" s="33">
        <f t="shared" si="24"/>
        <v>0</v>
      </c>
      <c r="K209" s="33">
        <f t="shared" si="25"/>
        <v>0</v>
      </c>
    </row>
    <row r="210" spans="1:11" ht="30">
      <c r="A210" s="3" t="s">
        <v>115</v>
      </c>
      <c r="B210" s="2">
        <v>260</v>
      </c>
      <c r="C210" s="35">
        <f>C212+C213</f>
        <v>0</v>
      </c>
      <c r="D210" s="33">
        <f>D212+D213</f>
        <v>0</v>
      </c>
      <c r="E210" s="33">
        <f>E212+E213</f>
        <v>0</v>
      </c>
      <c r="F210" s="33">
        <f>F212+F213</f>
        <v>0</v>
      </c>
      <c r="G210" s="33">
        <f>G212+G213</f>
        <v>0</v>
      </c>
      <c r="H210" s="33">
        <f>H212+H213</f>
        <v>0</v>
      </c>
      <c r="I210" s="33">
        <f t="shared" si="23"/>
        <v>0</v>
      </c>
      <c r="J210" s="33">
        <f t="shared" si="24"/>
        <v>0</v>
      </c>
      <c r="K210" s="33">
        <f t="shared" si="25"/>
        <v>0</v>
      </c>
    </row>
    <row r="211" spans="1:11" ht="15">
      <c r="A211" s="3" t="s">
        <v>6</v>
      </c>
      <c r="B211" s="2"/>
      <c r="C211" s="35"/>
      <c r="D211" s="33"/>
      <c r="E211" s="33"/>
      <c r="F211" s="33"/>
      <c r="G211" s="33"/>
      <c r="H211" s="33"/>
      <c r="I211" s="33">
        <f t="shared" si="23"/>
        <v>0</v>
      </c>
      <c r="J211" s="33">
        <f t="shared" si="24"/>
        <v>0</v>
      </c>
      <c r="K211" s="33">
        <f t="shared" si="25"/>
        <v>0</v>
      </c>
    </row>
    <row r="212" spans="1:11" ht="30">
      <c r="A212" s="3" t="s">
        <v>116</v>
      </c>
      <c r="B212" s="2">
        <v>262</v>
      </c>
      <c r="C212" s="35">
        <v>0</v>
      </c>
      <c r="D212" s="33">
        <v>0</v>
      </c>
      <c r="E212" s="33">
        <v>0</v>
      </c>
      <c r="F212" s="33">
        <v>0</v>
      </c>
      <c r="G212" s="33">
        <v>0</v>
      </c>
      <c r="H212" s="33">
        <v>0</v>
      </c>
      <c r="I212" s="33">
        <f t="shared" si="23"/>
        <v>0</v>
      </c>
      <c r="J212" s="33">
        <f t="shared" si="24"/>
        <v>0</v>
      </c>
      <c r="K212" s="33">
        <f t="shared" si="25"/>
        <v>0</v>
      </c>
    </row>
    <row r="213" spans="1:11" ht="75">
      <c r="A213" s="3" t="s">
        <v>117</v>
      </c>
      <c r="B213" s="2">
        <v>263</v>
      </c>
      <c r="C213" s="35">
        <v>0</v>
      </c>
      <c r="D213" s="33">
        <v>0</v>
      </c>
      <c r="E213" s="33">
        <v>0</v>
      </c>
      <c r="F213" s="33">
        <v>0</v>
      </c>
      <c r="G213" s="33">
        <v>0</v>
      </c>
      <c r="H213" s="33">
        <v>0</v>
      </c>
      <c r="I213" s="33">
        <f t="shared" si="23"/>
        <v>0</v>
      </c>
      <c r="J213" s="33">
        <f t="shared" si="24"/>
        <v>0</v>
      </c>
      <c r="K213" s="33">
        <f t="shared" si="25"/>
        <v>0</v>
      </c>
    </row>
    <row r="214" spans="1:11" ht="15">
      <c r="A214" s="3" t="s">
        <v>118</v>
      </c>
      <c r="B214" s="2">
        <v>290</v>
      </c>
      <c r="C214" s="35">
        <f>C216+C217+C218+C219+C220</f>
        <v>0</v>
      </c>
      <c r="D214" s="33">
        <f>D216+D217+D218+D219+D220</f>
        <v>0</v>
      </c>
      <c r="E214" s="33">
        <f>E216+E217+E218+E219+E220</f>
        <v>0</v>
      </c>
      <c r="F214" s="33">
        <f>F216+F217+F218+F219+F220</f>
        <v>0</v>
      </c>
      <c r="G214" s="33">
        <f>G216+G217+G218+G219+G220</f>
        <v>0</v>
      </c>
      <c r="H214" s="33">
        <f>H216+H217+H218+H219+H220</f>
        <v>0</v>
      </c>
      <c r="I214" s="33">
        <f t="shared" si="23"/>
        <v>0</v>
      </c>
      <c r="J214" s="33">
        <f t="shared" si="24"/>
        <v>0</v>
      </c>
      <c r="K214" s="33">
        <f t="shared" si="25"/>
        <v>0</v>
      </c>
    </row>
    <row r="215" spans="1:11" ht="15">
      <c r="A215" s="3" t="s">
        <v>8</v>
      </c>
      <c r="B215" s="2"/>
      <c r="C215" s="35"/>
      <c r="D215" s="33"/>
      <c r="E215" s="33"/>
      <c r="F215" s="33"/>
      <c r="G215" s="33"/>
      <c r="H215" s="33"/>
      <c r="I215" s="33">
        <f t="shared" si="23"/>
        <v>0</v>
      </c>
      <c r="J215" s="33">
        <f t="shared" si="24"/>
        <v>0</v>
      </c>
      <c r="K215" s="33">
        <f t="shared" si="25"/>
        <v>0</v>
      </c>
    </row>
    <row r="216" spans="1:11" ht="15">
      <c r="A216" s="3" t="s">
        <v>119</v>
      </c>
      <c r="B216" s="2"/>
      <c r="C216" s="35">
        <v>0</v>
      </c>
      <c r="D216" s="33">
        <v>0</v>
      </c>
      <c r="E216" s="33">
        <v>0</v>
      </c>
      <c r="F216" s="33">
        <v>0</v>
      </c>
      <c r="G216" s="33">
        <v>0</v>
      </c>
      <c r="H216" s="33">
        <v>0</v>
      </c>
      <c r="I216" s="33">
        <f t="shared" si="23"/>
        <v>0</v>
      </c>
      <c r="J216" s="33">
        <f t="shared" si="24"/>
        <v>0</v>
      </c>
      <c r="K216" s="33">
        <f t="shared" si="25"/>
        <v>0</v>
      </c>
    </row>
    <row r="217" spans="1:11" ht="15">
      <c r="A217" s="3" t="s">
        <v>120</v>
      </c>
      <c r="B217" s="2"/>
      <c r="C217" s="35">
        <v>0</v>
      </c>
      <c r="D217" s="33">
        <v>0</v>
      </c>
      <c r="E217" s="33">
        <v>0</v>
      </c>
      <c r="F217" s="33">
        <v>0</v>
      </c>
      <c r="G217" s="33">
        <v>0</v>
      </c>
      <c r="H217" s="33">
        <v>0</v>
      </c>
      <c r="I217" s="33">
        <f t="shared" si="23"/>
        <v>0</v>
      </c>
      <c r="J217" s="33">
        <f t="shared" si="24"/>
        <v>0</v>
      </c>
      <c r="K217" s="33">
        <f t="shared" si="25"/>
        <v>0</v>
      </c>
    </row>
    <row r="218" spans="1:11" ht="15">
      <c r="A218" s="3" t="s">
        <v>121</v>
      </c>
      <c r="B218" s="2"/>
      <c r="C218" s="35">
        <v>0</v>
      </c>
      <c r="D218" s="33">
        <v>0</v>
      </c>
      <c r="E218" s="33">
        <v>0</v>
      </c>
      <c r="F218" s="33">
        <v>0</v>
      </c>
      <c r="G218" s="33">
        <v>0</v>
      </c>
      <c r="H218" s="33">
        <v>0</v>
      </c>
      <c r="I218" s="33">
        <f t="shared" si="23"/>
        <v>0</v>
      </c>
      <c r="J218" s="33">
        <f t="shared" si="24"/>
        <v>0</v>
      </c>
      <c r="K218" s="33">
        <f t="shared" si="25"/>
        <v>0</v>
      </c>
    </row>
    <row r="219" spans="1:11" ht="15">
      <c r="A219" s="3" t="s">
        <v>118</v>
      </c>
      <c r="B219" s="2"/>
      <c r="C219" s="35">
        <v>0</v>
      </c>
      <c r="D219" s="33">
        <v>0</v>
      </c>
      <c r="E219" s="33">
        <v>0</v>
      </c>
      <c r="F219" s="33">
        <v>0</v>
      </c>
      <c r="G219" s="33">
        <v>0</v>
      </c>
      <c r="H219" s="33">
        <v>0</v>
      </c>
      <c r="I219" s="33">
        <f t="shared" si="23"/>
        <v>0</v>
      </c>
      <c r="J219" s="33">
        <f t="shared" si="24"/>
        <v>0</v>
      </c>
      <c r="K219" s="33">
        <f t="shared" si="25"/>
        <v>0</v>
      </c>
    </row>
    <row r="220" spans="1:11" ht="15">
      <c r="A220" s="3" t="s">
        <v>122</v>
      </c>
      <c r="B220" s="2"/>
      <c r="C220" s="35">
        <v>0</v>
      </c>
      <c r="D220" s="33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f t="shared" si="23"/>
        <v>0</v>
      </c>
      <c r="J220" s="33">
        <f t="shared" si="24"/>
        <v>0</v>
      </c>
      <c r="K220" s="33">
        <f t="shared" si="25"/>
        <v>0</v>
      </c>
    </row>
    <row r="221" spans="1:11" ht="45">
      <c r="A221" s="3" t="s">
        <v>123</v>
      </c>
      <c r="B221" s="2">
        <v>300</v>
      </c>
      <c r="C221" s="35">
        <f>C223+C224+C225+C226</f>
        <v>190000</v>
      </c>
      <c r="D221" s="33">
        <f>D223+D224+D225+D226</f>
        <v>50000</v>
      </c>
      <c r="E221" s="33">
        <f>E223+E224+E225+E226</f>
        <v>50000</v>
      </c>
      <c r="F221" s="33">
        <f>F223+F224+F225+F226</f>
        <v>0</v>
      </c>
      <c r="G221" s="33">
        <f>G223+G224+G225+G226</f>
        <v>0</v>
      </c>
      <c r="H221" s="33">
        <f>H223+H224+H225+H226</f>
        <v>0</v>
      </c>
      <c r="I221" s="33">
        <f t="shared" si="23"/>
        <v>190000</v>
      </c>
      <c r="J221" s="33">
        <f t="shared" si="24"/>
        <v>50000</v>
      </c>
      <c r="K221" s="33">
        <f t="shared" si="25"/>
        <v>50000</v>
      </c>
    </row>
    <row r="222" spans="1:11" ht="15">
      <c r="A222" s="3" t="s">
        <v>6</v>
      </c>
      <c r="B222" s="2"/>
      <c r="C222" s="35"/>
      <c r="D222" s="33"/>
      <c r="E222" s="33"/>
      <c r="F222" s="33"/>
      <c r="G222" s="33"/>
      <c r="H222" s="33"/>
      <c r="I222" s="33">
        <f t="shared" si="23"/>
        <v>0</v>
      </c>
      <c r="J222" s="33">
        <f t="shared" si="24"/>
        <v>0</v>
      </c>
      <c r="K222" s="33">
        <f t="shared" si="25"/>
        <v>0</v>
      </c>
    </row>
    <row r="223" spans="1:11" ht="30">
      <c r="A223" s="3" t="s">
        <v>124</v>
      </c>
      <c r="B223" s="2">
        <v>310</v>
      </c>
      <c r="C223" s="35">
        <v>150000</v>
      </c>
      <c r="D223" s="33">
        <v>50000</v>
      </c>
      <c r="E223" s="33">
        <v>50000</v>
      </c>
      <c r="F223" s="33">
        <v>0</v>
      </c>
      <c r="G223" s="33">
        <v>0</v>
      </c>
      <c r="H223" s="33">
        <v>0</v>
      </c>
      <c r="I223" s="33">
        <f t="shared" si="23"/>
        <v>150000</v>
      </c>
      <c r="J223" s="33">
        <f t="shared" si="24"/>
        <v>50000</v>
      </c>
      <c r="K223" s="33">
        <f t="shared" si="25"/>
        <v>50000</v>
      </c>
    </row>
    <row r="224" spans="1:11" ht="29.25" customHeight="1">
      <c r="A224" s="3" t="s">
        <v>125</v>
      </c>
      <c r="B224" s="2">
        <v>320</v>
      </c>
      <c r="C224" s="35">
        <v>0</v>
      </c>
      <c r="D224" s="33">
        <v>0</v>
      </c>
      <c r="E224" s="33">
        <v>0</v>
      </c>
      <c r="F224" s="33">
        <v>0</v>
      </c>
      <c r="G224" s="33">
        <v>0</v>
      </c>
      <c r="H224" s="33">
        <v>0</v>
      </c>
      <c r="I224" s="33">
        <f t="shared" si="23"/>
        <v>0</v>
      </c>
      <c r="J224" s="33">
        <f t="shared" si="24"/>
        <v>0</v>
      </c>
      <c r="K224" s="33">
        <f t="shared" si="25"/>
        <v>0</v>
      </c>
    </row>
    <row r="225" spans="1:11" ht="45">
      <c r="A225" s="3" t="s">
        <v>126</v>
      </c>
      <c r="B225" s="2">
        <v>330</v>
      </c>
      <c r="C225" s="35">
        <v>0</v>
      </c>
      <c r="D225" s="33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f t="shared" si="23"/>
        <v>0</v>
      </c>
      <c r="J225" s="33">
        <f t="shared" si="24"/>
        <v>0</v>
      </c>
      <c r="K225" s="33">
        <f t="shared" si="25"/>
        <v>0</v>
      </c>
    </row>
    <row r="226" spans="1:11" ht="30">
      <c r="A226" s="3" t="s">
        <v>127</v>
      </c>
      <c r="B226" s="2">
        <v>340</v>
      </c>
      <c r="C226" s="35">
        <v>40000</v>
      </c>
      <c r="D226" s="33">
        <v>0</v>
      </c>
      <c r="E226" s="33">
        <v>0</v>
      </c>
      <c r="F226" s="33">
        <v>0</v>
      </c>
      <c r="G226" s="33">
        <v>0</v>
      </c>
      <c r="H226" s="33">
        <v>0</v>
      </c>
      <c r="I226" s="33">
        <f aca="true" t="shared" si="26" ref="I226:I274">C226</f>
        <v>40000</v>
      </c>
      <c r="J226" s="33">
        <f aca="true" t="shared" si="27" ref="J226:J274">D226</f>
        <v>0</v>
      </c>
      <c r="K226" s="33">
        <f aca="true" t="shared" si="28" ref="K226:K274">E226</f>
        <v>0</v>
      </c>
    </row>
    <row r="227" spans="1:11" ht="45">
      <c r="A227" s="3" t="s">
        <v>128</v>
      </c>
      <c r="B227" s="2">
        <v>500</v>
      </c>
      <c r="C227" s="35">
        <f>C229+C230</f>
        <v>0</v>
      </c>
      <c r="D227" s="33">
        <f>D229+D230</f>
        <v>0</v>
      </c>
      <c r="E227" s="33">
        <f>E229+E230</f>
        <v>0</v>
      </c>
      <c r="F227" s="33">
        <f>F229+F230</f>
        <v>0</v>
      </c>
      <c r="G227" s="33">
        <f>G229+G230</f>
        <v>0</v>
      </c>
      <c r="H227" s="33">
        <f>H229+H230</f>
        <v>0</v>
      </c>
      <c r="I227" s="33">
        <f t="shared" si="26"/>
        <v>0</v>
      </c>
      <c r="J227" s="33">
        <f t="shared" si="27"/>
        <v>0</v>
      </c>
      <c r="K227" s="33">
        <f t="shared" si="28"/>
        <v>0</v>
      </c>
    </row>
    <row r="228" spans="1:11" ht="15">
      <c r="A228" s="3" t="s">
        <v>6</v>
      </c>
      <c r="B228" s="2"/>
      <c r="C228" s="35"/>
      <c r="D228" s="33"/>
      <c r="E228" s="33"/>
      <c r="F228" s="33"/>
      <c r="G228" s="33"/>
      <c r="H228" s="33"/>
      <c r="I228" s="33">
        <f t="shared" si="26"/>
        <v>0</v>
      </c>
      <c r="J228" s="33">
        <f t="shared" si="27"/>
        <v>0</v>
      </c>
      <c r="K228" s="33">
        <f t="shared" si="28"/>
        <v>0</v>
      </c>
    </row>
    <row r="229" spans="1:11" ht="60">
      <c r="A229" s="3" t="s">
        <v>129</v>
      </c>
      <c r="B229" s="2">
        <v>520</v>
      </c>
      <c r="C229" s="35">
        <v>0</v>
      </c>
      <c r="D229" s="33">
        <v>0</v>
      </c>
      <c r="E229" s="33">
        <v>0</v>
      </c>
      <c r="F229" s="33">
        <v>0</v>
      </c>
      <c r="G229" s="33">
        <v>0</v>
      </c>
      <c r="H229" s="33">
        <v>0</v>
      </c>
      <c r="I229" s="33">
        <f t="shared" si="26"/>
        <v>0</v>
      </c>
      <c r="J229" s="33">
        <f t="shared" si="27"/>
        <v>0</v>
      </c>
      <c r="K229" s="33">
        <f t="shared" si="28"/>
        <v>0</v>
      </c>
    </row>
    <row r="230" spans="1:11" ht="45">
      <c r="A230" s="3" t="s">
        <v>132</v>
      </c>
      <c r="B230" s="2">
        <v>530</v>
      </c>
      <c r="C230" s="35">
        <v>0</v>
      </c>
      <c r="D230" s="33">
        <v>0</v>
      </c>
      <c r="E230" s="33">
        <v>0</v>
      </c>
      <c r="F230" s="33">
        <v>0</v>
      </c>
      <c r="G230" s="33">
        <v>0</v>
      </c>
      <c r="H230" s="33">
        <v>0</v>
      </c>
      <c r="I230" s="33">
        <f t="shared" si="26"/>
        <v>0</v>
      </c>
      <c r="J230" s="33">
        <f t="shared" si="27"/>
        <v>0</v>
      </c>
      <c r="K230" s="33">
        <f t="shared" si="28"/>
        <v>0</v>
      </c>
    </row>
    <row r="231" spans="1:11" ht="60">
      <c r="A231" s="10" t="s">
        <v>135</v>
      </c>
      <c r="B231" s="12"/>
      <c r="C231" s="36">
        <f>C233+C238+C265+C271</f>
        <v>840000</v>
      </c>
      <c r="D231" s="34">
        <f>D233+D238+D265+D271</f>
        <v>1278588.43</v>
      </c>
      <c r="E231" s="34">
        <f>E233+E238+E265+E271</f>
        <v>1295244.68</v>
      </c>
      <c r="F231" s="34">
        <f>F233+F238+F251+F254+F258+F265+F271</f>
        <v>0</v>
      </c>
      <c r="G231" s="34">
        <f>G233+G238+G251+G254+G258+G265+G271</f>
        <v>0</v>
      </c>
      <c r="H231" s="34">
        <f>H233+H238+H251+H254+H258+H265+H271</f>
        <v>0</v>
      </c>
      <c r="I231" s="34">
        <f t="shared" si="26"/>
        <v>840000</v>
      </c>
      <c r="J231" s="34">
        <f t="shared" si="27"/>
        <v>1278588.43</v>
      </c>
      <c r="K231" s="34">
        <f t="shared" si="28"/>
        <v>1295244.68</v>
      </c>
    </row>
    <row r="232" spans="1:11" ht="15">
      <c r="A232" s="3" t="s">
        <v>8</v>
      </c>
      <c r="B232" s="2"/>
      <c r="C232" s="35"/>
      <c r="D232" s="33"/>
      <c r="E232" s="33"/>
      <c r="F232" s="33"/>
      <c r="G232" s="33"/>
      <c r="H232" s="33"/>
      <c r="I232" s="33">
        <f t="shared" si="26"/>
        <v>0</v>
      </c>
      <c r="J232" s="33">
        <f t="shared" si="27"/>
        <v>0</v>
      </c>
      <c r="K232" s="33">
        <f t="shared" si="28"/>
        <v>0</v>
      </c>
    </row>
    <row r="233" spans="1:11" ht="45">
      <c r="A233" s="3" t="s">
        <v>98</v>
      </c>
      <c r="B233" s="2">
        <v>210</v>
      </c>
      <c r="C233" s="35">
        <f>C235+C236+C237</f>
        <v>0</v>
      </c>
      <c r="D233" s="33">
        <f>D235+D236+D237</f>
        <v>0</v>
      </c>
      <c r="E233" s="33">
        <f>E235+E236+E237</f>
        <v>0</v>
      </c>
      <c r="F233" s="33">
        <f>F235+F236+F237</f>
        <v>0</v>
      </c>
      <c r="G233" s="33">
        <f>G235+G236+G237</f>
        <v>0</v>
      </c>
      <c r="H233" s="33">
        <f>H235+H236+H237</f>
        <v>0</v>
      </c>
      <c r="I233" s="33">
        <f t="shared" si="26"/>
        <v>0</v>
      </c>
      <c r="J233" s="33">
        <f t="shared" si="27"/>
        <v>0</v>
      </c>
      <c r="K233" s="33">
        <f t="shared" si="28"/>
        <v>0</v>
      </c>
    </row>
    <row r="234" spans="1:11" ht="15">
      <c r="A234" s="3" t="s">
        <v>6</v>
      </c>
      <c r="B234" s="2"/>
      <c r="C234" s="35"/>
      <c r="D234" s="33"/>
      <c r="E234" s="33"/>
      <c r="F234" s="33"/>
      <c r="G234" s="33"/>
      <c r="H234" s="33"/>
      <c r="I234" s="33">
        <f t="shared" si="26"/>
        <v>0</v>
      </c>
      <c r="J234" s="33">
        <f t="shared" si="27"/>
        <v>0</v>
      </c>
      <c r="K234" s="33">
        <f t="shared" si="28"/>
        <v>0</v>
      </c>
    </row>
    <row r="235" spans="1:11" ht="15">
      <c r="A235" s="3" t="s">
        <v>99</v>
      </c>
      <c r="B235" s="2">
        <v>211</v>
      </c>
      <c r="C235" s="35">
        <v>0</v>
      </c>
      <c r="D235" s="33">
        <v>0</v>
      </c>
      <c r="E235" s="33">
        <v>0</v>
      </c>
      <c r="F235" s="33">
        <v>0</v>
      </c>
      <c r="G235" s="33">
        <v>0</v>
      </c>
      <c r="H235" s="33">
        <v>0</v>
      </c>
      <c r="I235" s="33">
        <f t="shared" si="26"/>
        <v>0</v>
      </c>
      <c r="J235" s="33">
        <f t="shared" si="27"/>
        <v>0</v>
      </c>
      <c r="K235" s="33">
        <f t="shared" si="28"/>
        <v>0</v>
      </c>
    </row>
    <row r="236" spans="1:11" ht="15">
      <c r="A236" s="3" t="s">
        <v>100</v>
      </c>
      <c r="B236" s="2">
        <v>212</v>
      </c>
      <c r="C236" s="35">
        <v>0</v>
      </c>
      <c r="D236" s="33">
        <v>0</v>
      </c>
      <c r="E236" s="33">
        <v>0</v>
      </c>
      <c r="F236" s="33">
        <v>0</v>
      </c>
      <c r="G236" s="33">
        <v>0</v>
      </c>
      <c r="H236" s="33">
        <v>0</v>
      </c>
      <c r="I236" s="33">
        <f t="shared" si="26"/>
        <v>0</v>
      </c>
      <c r="J236" s="33">
        <f t="shared" si="27"/>
        <v>0</v>
      </c>
      <c r="K236" s="33">
        <f t="shared" si="28"/>
        <v>0</v>
      </c>
    </row>
    <row r="237" spans="1:11" ht="30">
      <c r="A237" s="3" t="s">
        <v>101</v>
      </c>
      <c r="B237" s="2">
        <v>213</v>
      </c>
      <c r="C237" s="35">
        <v>0</v>
      </c>
      <c r="D237" s="33">
        <v>0</v>
      </c>
      <c r="E237" s="33">
        <v>0</v>
      </c>
      <c r="F237" s="33">
        <v>0</v>
      </c>
      <c r="G237" s="33">
        <v>0</v>
      </c>
      <c r="H237" s="33">
        <v>0</v>
      </c>
      <c r="I237" s="33">
        <f t="shared" si="26"/>
        <v>0</v>
      </c>
      <c r="J237" s="33">
        <f t="shared" si="27"/>
        <v>0</v>
      </c>
      <c r="K237" s="33">
        <f t="shared" si="28"/>
        <v>0</v>
      </c>
    </row>
    <row r="238" spans="1:11" ht="45">
      <c r="A238" s="3" t="s">
        <v>102</v>
      </c>
      <c r="B238" s="2">
        <v>220</v>
      </c>
      <c r="C238" s="35">
        <f>C240+C241+C242+C248+C249+C250+C251+C254+C258</f>
        <v>480000</v>
      </c>
      <c r="D238" s="33">
        <f>D240+D241+D242+D248+D249+D250+D251+D254+D258</f>
        <v>871188.4299999999</v>
      </c>
      <c r="E238" s="33">
        <f>E240+E241+E242+E248+E249+E250+E251+E254+E258</f>
        <v>887844.6799999999</v>
      </c>
      <c r="F238" s="33">
        <f>F240+F241+F242+F248+F249+F250+F251+F254+F258</f>
        <v>0</v>
      </c>
      <c r="G238" s="33">
        <f>G240+G241+G242+G248+G249+G250+G251+G254+G258</f>
        <v>0</v>
      </c>
      <c r="H238" s="33">
        <f>H240+H241+H242+H248+H249+H250+H251+H254+H258</f>
        <v>0</v>
      </c>
      <c r="I238" s="33">
        <f t="shared" si="26"/>
        <v>480000</v>
      </c>
      <c r="J238" s="33">
        <f t="shared" si="27"/>
        <v>871188.4299999999</v>
      </c>
      <c r="K238" s="33">
        <f t="shared" si="28"/>
        <v>887844.6799999999</v>
      </c>
    </row>
    <row r="239" spans="1:11" ht="15">
      <c r="A239" s="3" t="s">
        <v>6</v>
      </c>
      <c r="B239" s="2"/>
      <c r="C239" s="35"/>
      <c r="D239" s="33"/>
      <c r="E239" s="33"/>
      <c r="F239" s="33"/>
      <c r="G239" s="33"/>
      <c r="H239" s="33"/>
      <c r="I239" s="33">
        <f t="shared" si="26"/>
        <v>0</v>
      </c>
      <c r="J239" s="33">
        <f t="shared" si="27"/>
        <v>0</v>
      </c>
      <c r="K239" s="33">
        <f t="shared" si="28"/>
        <v>0</v>
      </c>
    </row>
    <row r="240" spans="1:11" ht="15">
      <c r="A240" s="3" t="s">
        <v>103</v>
      </c>
      <c r="B240" s="2">
        <v>221</v>
      </c>
      <c r="C240" s="35">
        <v>0</v>
      </c>
      <c r="D240" s="33">
        <v>0</v>
      </c>
      <c r="E240" s="33">
        <v>0</v>
      </c>
      <c r="F240" s="33">
        <v>0</v>
      </c>
      <c r="G240" s="33">
        <v>0</v>
      </c>
      <c r="H240" s="33">
        <v>0</v>
      </c>
      <c r="I240" s="33">
        <f t="shared" si="26"/>
        <v>0</v>
      </c>
      <c r="J240" s="33">
        <f t="shared" si="27"/>
        <v>0</v>
      </c>
      <c r="K240" s="33">
        <f t="shared" si="28"/>
        <v>0</v>
      </c>
    </row>
    <row r="241" spans="1:11" ht="15">
      <c r="A241" s="3" t="s">
        <v>104</v>
      </c>
      <c r="B241" s="2">
        <v>222</v>
      </c>
      <c r="C241" s="35">
        <v>0</v>
      </c>
      <c r="D241" s="33">
        <v>0</v>
      </c>
      <c r="E241" s="33">
        <v>0</v>
      </c>
      <c r="F241" s="33">
        <v>0</v>
      </c>
      <c r="G241" s="33">
        <v>0</v>
      </c>
      <c r="H241" s="33">
        <v>0</v>
      </c>
      <c r="I241" s="33">
        <f t="shared" si="26"/>
        <v>0</v>
      </c>
      <c r="J241" s="33">
        <f t="shared" si="27"/>
        <v>0</v>
      </c>
      <c r="K241" s="33">
        <f t="shared" si="28"/>
        <v>0</v>
      </c>
    </row>
    <row r="242" spans="1:11" ht="30">
      <c r="A242" s="3" t="s">
        <v>105</v>
      </c>
      <c r="B242" s="2">
        <v>223</v>
      </c>
      <c r="C242" s="35">
        <f>C244+C245+C246+C247</f>
        <v>305000</v>
      </c>
      <c r="D242" s="33">
        <f>D244+D245+D246+D247</f>
        <v>370388.43</v>
      </c>
      <c r="E242" s="33">
        <f>E244+E245+E246+E247</f>
        <v>387044.68</v>
      </c>
      <c r="F242" s="33">
        <f>F244+F245+F246+F247</f>
        <v>0</v>
      </c>
      <c r="G242" s="33">
        <f>G244+G245+G246+G247</f>
        <v>0</v>
      </c>
      <c r="H242" s="33">
        <f>H244+H245+H246+H247</f>
        <v>0</v>
      </c>
      <c r="I242" s="33">
        <f t="shared" si="26"/>
        <v>305000</v>
      </c>
      <c r="J242" s="33">
        <f t="shared" si="27"/>
        <v>370388.43</v>
      </c>
      <c r="K242" s="33">
        <f t="shared" si="28"/>
        <v>387044.68</v>
      </c>
    </row>
    <row r="243" spans="1:11" ht="15">
      <c r="A243" s="3" t="s">
        <v>8</v>
      </c>
      <c r="B243" s="2"/>
      <c r="C243" s="35"/>
      <c r="D243" s="33"/>
      <c r="E243" s="33"/>
      <c r="F243" s="33"/>
      <c r="G243" s="33"/>
      <c r="H243" s="33"/>
      <c r="I243" s="33">
        <f t="shared" si="26"/>
        <v>0</v>
      </c>
      <c r="J243" s="33">
        <f t="shared" si="27"/>
        <v>0</v>
      </c>
      <c r="K243" s="33">
        <f t="shared" si="28"/>
        <v>0</v>
      </c>
    </row>
    <row r="244" spans="1:11" ht="30">
      <c r="A244" s="3" t="s">
        <v>106</v>
      </c>
      <c r="B244" s="2"/>
      <c r="C244" s="35">
        <v>35000</v>
      </c>
      <c r="D244" s="33">
        <v>55054.6</v>
      </c>
      <c r="E244" s="33">
        <v>56984.16</v>
      </c>
      <c r="F244" s="33">
        <v>0</v>
      </c>
      <c r="G244" s="33">
        <v>0</v>
      </c>
      <c r="H244" s="33">
        <v>0</v>
      </c>
      <c r="I244" s="33">
        <f t="shared" si="26"/>
        <v>35000</v>
      </c>
      <c r="J244" s="33">
        <f t="shared" si="27"/>
        <v>55054.6</v>
      </c>
      <c r="K244" s="33">
        <f t="shared" si="28"/>
        <v>56984.16</v>
      </c>
    </row>
    <row r="245" spans="1:11" ht="15">
      <c r="A245" s="3" t="s">
        <v>107</v>
      </c>
      <c r="B245" s="2"/>
      <c r="C245" s="35"/>
      <c r="D245" s="33"/>
      <c r="E245" s="33"/>
      <c r="F245" s="33">
        <v>0</v>
      </c>
      <c r="G245" s="33">
        <v>0</v>
      </c>
      <c r="H245" s="33">
        <v>0</v>
      </c>
      <c r="I245" s="33">
        <f t="shared" si="26"/>
        <v>0</v>
      </c>
      <c r="J245" s="33">
        <f t="shared" si="27"/>
        <v>0</v>
      </c>
      <c r="K245" s="33">
        <f t="shared" si="28"/>
        <v>0</v>
      </c>
    </row>
    <row r="246" spans="1:11" ht="15">
      <c r="A246" s="3" t="s">
        <v>108</v>
      </c>
      <c r="B246" s="2"/>
      <c r="C246" s="35">
        <v>200000</v>
      </c>
      <c r="D246" s="33">
        <v>234989.9</v>
      </c>
      <c r="E246" s="33">
        <v>245954.53</v>
      </c>
      <c r="F246" s="33">
        <v>0</v>
      </c>
      <c r="G246" s="33">
        <v>0</v>
      </c>
      <c r="H246" s="33">
        <v>0</v>
      </c>
      <c r="I246" s="33">
        <f t="shared" si="26"/>
        <v>200000</v>
      </c>
      <c r="J246" s="33">
        <f t="shared" si="27"/>
        <v>234989.9</v>
      </c>
      <c r="K246" s="33">
        <f t="shared" si="28"/>
        <v>245954.53</v>
      </c>
    </row>
    <row r="247" spans="1:11" ht="30">
      <c r="A247" s="3" t="s">
        <v>109</v>
      </c>
      <c r="B247" s="2"/>
      <c r="C247" s="35">
        <v>70000</v>
      </c>
      <c r="D247" s="33">
        <v>80343.93</v>
      </c>
      <c r="E247" s="33">
        <v>84105.99</v>
      </c>
      <c r="F247" s="33">
        <v>0</v>
      </c>
      <c r="G247" s="33">
        <v>0</v>
      </c>
      <c r="H247" s="33">
        <v>0</v>
      </c>
      <c r="I247" s="33">
        <f t="shared" si="26"/>
        <v>70000</v>
      </c>
      <c r="J247" s="33">
        <f t="shared" si="27"/>
        <v>80343.93</v>
      </c>
      <c r="K247" s="33">
        <f t="shared" si="28"/>
        <v>84105.99</v>
      </c>
    </row>
    <row r="248" spans="1:11" ht="45">
      <c r="A248" s="3" t="s">
        <v>110</v>
      </c>
      <c r="B248" s="2">
        <v>224</v>
      </c>
      <c r="C248" s="35">
        <v>0</v>
      </c>
      <c r="D248" s="33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f t="shared" si="26"/>
        <v>0</v>
      </c>
      <c r="J248" s="33">
        <f t="shared" si="27"/>
        <v>0</v>
      </c>
      <c r="K248" s="33">
        <f t="shared" si="28"/>
        <v>0</v>
      </c>
    </row>
    <row r="249" spans="1:11" ht="30">
      <c r="A249" s="3" t="s">
        <v>111</v>
      </c>
      <c r="B249" s="2">
        <v>225</v>
      </c>
      <c r="C249" s="35">
        <v>0</v>
      </c>
      <c r="D249" s="33">
        <f>3500+1600</f>
        <v>5100</v>
      </c>
      <c r="E249" s="33">
        <f>3500+1600</f>
        <v>5100</v>
      </c>
      <c r="F249" s="33">
        <v>0</v>
      </c>
      <c r="G249" s="33">
        <v>0</v>
      </c>
      <c r="H249" s="33">
        <v>0</v>
      </c>
      <c r="I249" s="33">
        <f t="shared" si="26"/>
        <v>0</v>
      </c>
      <c r="J249" s="33">
        <f t="shared" si="27"/>
        <v>5100</v>
      </c>
      <c r="K249" s="33">
        <f t="shared" si="28"/>
        <v>5100</v>
      </c>
    </row>
    <row r="250" spans="1:11" ht="30">
      <c r="A250" s="3" t="s">
        <v>112</v>
      </c>
      <c r="B250" s="2">
        <v>226</v>
      </c>
      <c r="C250" s="35">
        <v>150000</v>
      </c>
      <c r="D250" s="33">
        <v>495700</v>
      </c>
      <c r="E250" s="33">
        <v>495700</v>
      </c>
      <c r="F250" s="33">
        <v>0</v>
      </c>
      <c r="G250" s="33">
        <v>0</v>
      </c>
      <c r="H250" s="33">
        <v>0</v>
      </c>
      <c r="I250" s="33">
        <f t="shared" si="26"/>
        <v>150000</v>
      </c>
      <c r="J250" s="33">
        <f t="shared" si="27"/>
        <v>495700</v>
      </c>
      <c r="K250" s="33">
        <f t="shared" si="28"/>
        <v>495700</v>
      </c>
    </row>
    <row r="251" spans="1:11" ht="45">
      <c r="A251" s="3" t="s">
        <v>113</v>
      </c>
      <c r="B251" s="2">
        <v>240</v>
      </c>
      <c r="C251" s="35">
        <f>C253</f>
        <v>0</v>
      </c>
      <c r="D251" s="33">
        <f>D253</f>
        <v>0</v>
      </c>
      <c r="E251" s="33">
        <f>E253</f>
        <v>0</v>
      </c>
      <c r="F251" s="33">
        <f>F253</f>
        <v>0</v>
      </c>
      <c r="G251" s="33">
        <f>G253</f>
        <v>0</v>
      </c>
      <c r="H251" s="33">
        <f>H253</f>
        <v>0</v>
      </c>
      <c r="I251" s="33">
        <f t="shared" si="26"/>
        <v>0</v>
      </c>
      <c r="J251" s="33">
        <f t="shared" si="27"/>
        <v>0</v>
      </c>
      <c r="K251" s="33">
        <f t="shared" si="28"/>
        <v>0</v>
      </c>
    </row>
    <row r="252" spans="1:11" ht="15">
      <c r="A252" s="3" t="s">
        <v>6</v>
      </c>
      <c r="B252" s="2"/>
      <c r="C252" s="35"/>
      <c r="D252" s="33"/>
      <c r="E252" s="33"/>
      <c r="F252" s="33"/>
      <c r="G252" s="33"/>
      <c r="H252" s="33"/>
      <c r="I252" s="33">
        <f t="shared" si="26"/>
        <v>0</v>
      </c>
      <c r="J252" s="33">
        <f t="shared" si="27"/>
        <v>0</v>
      </c>
      <c r="K252" s="33">
        <f t="shared" si="28"/>
        <v>0</v>
      </c>
    </row>
    <row r="253" spans="1:11" ht="75">
      <c r="A253" s="3" t="s">
        <v>114</v>
      </c>
      <c r="B253" s="2">
        <v>241</v>
      </c>
      <c r="C253" s="35">
        <v>0</v>
      </c>
      <c r="D253" s="33">
        <v>0</v>
      </c>
      <c r="E253" s="33">
        <v>0</v>
      </c>
      <c r="F253" s="33">
        <v>0</v>
      </c>
      <c r="G253" s="33">
        <v>0</v>
      </c>
      <c r="H253" s="33">
        <v>0</v>
      </c>
      <c r="I253" s="33">
        <f t="shared" si="26"/>
        <v>0</v>
      </c>
      <c r="J253" s="33">
        <f t="shared" si="27"/>
        <v>0</v>
      </c>
      <c r="K253" s="33">
        <f t="shared" si="28"/>
        <v>0</v>
      </c>
    </row>
    <row r="254" spans="1:11" ht="30">
      <c r="A254" s="3" t="s">
        <v>115</v>
      </c>
      <c r="B254" s="2">
        <v>260</v>
      </c>
      <c r="C254" s="35">
        <f>C256+C257</f>
        <v>0</v>
      </c>
      <c r="D254" s="33">
        <f>D256+D257</f>
        <v>0</v>
      </c>
      <c r="E254" s="33">
        <f>E256+E257</f>
        <v>0</v>
      </c>
      <c r="F254" s="33">
        <f>F256+F257</f>
        <v>0</v>
      </c>
      <c r="G254" s="33">
        <f>G256+G257</f>
        <v>0</v>
      </c>
      <c r="H254" s="33">
        <f>H256+H257</f>
        <v>0</v>
      </c>
      <c r="I254" s="33">
        <f t="shared" si="26"/>
        <v>0</v>
      </c>
      <c r="J254" s="33">
        <f t="shared" si="27"/>
        <v>0</v>
      </c>
      <c r="K254" s="33">
        <f t="shared" si="28"/>
        <v>0</v>
      </c>
    </row>
    <row r="255" spans="1:11" ht="15">
      <c r="A255" s="3" t="s">
        <v>6</v>
      </c>
      <c r="B255" s="2"/>
      <c r="C255" s="35"/>
      <c r="D255" s="33"/>
      <c r="E255" s="33"/>
      <c r="F255" s="33"/>
      <c r="G255" s="33"/>
      <c r="H255" s="33"/>
      <c r="I255" s="33">
        <f t="shared" si="26"/>
        <v>0</v>
      </c>
      <c r="J255" s="33">
        <f t="shared" si="27"/>
        <v>0</v>
      </c>
      <c r="K255" s="33">
        <f t="shared" si="28"/>
        <v>0</v>
      </c>
    </row>
    <row r="256" spans="1:11" ht="30">
      <c r="A256" s="3" t="s">
        <v>116</v>
      </c>
      <c r="B256" s="2">
        <v>262</v>
      </c>
      <c r="C256" s="35">
        <v>0</v>
      </c>
      <c r="D256" s="33">
        <v>0</v>
      </c>
      <c r="E256" s="33">
        <v>0</v>
      </c>
      <c r="F256" s="33">
        <v>0</v>
      </c>
      <c r="G256" s="33">
        <v>0</v>
      </c>
      <c r="H256" s="33">
        <v>0</v>
      </c>
      <c r="I256" s="33">
        <f t="shared" si="26"/>
        <v>0</v>
      </c>
      <c r="J256" s="33">
        <f t="shared" si="27"/>
        <v>0</v>
      </c>
      <c r="K256" s="33">
        <f t="shared" si="28"/>
        <v>0</v>
      </c>
    </row>
    <row r="257" spans="1:11" ht="75">
      <c r="A257" s="3" t="s">
        <v>117</v>
      </c>
      <c r="B257" s="2">
        <v>263</v>
      </c>
      <c r="C257" s="35">
        <v>0</v>
      </c>
      <c r="D257" s="33">
        <v>0</v>
      </c>
      <c r="E257" s="33">
        <v>0</v>
      </c>
      <c r="F257" s="33">
        <v>0</v>
      </c>
      <c r="G257" s="33">
        <v>0</v>
      </c>
      <c r="H257" s="33">
        <v>0</v>
      </c>
      <c r="I257" s="33">
        <f t="shared" si="26"/>
        <v>0</v>
      </c>
      <c r="J257" s="33">
        <f t="shared" si="27"/>
        <v>0</v>
      </c>
      <c r="K257" s="33">
        <f t="shared" si="28"/>
        <v>0</v>
      </c>
    </row>
    <row r="258" spans="1:11" ht="15">
      <c r="A258" s="3" t="s">
        <v>118</v>
      </c>
      <c r="B258" s="2">
        <v>290</v>
      </c>
      <c r="C258" s="35">
        <f>C260+C261+C262+C263+C264</f>
        <v>25000</v>
      </c>
      <c r="D258" s="33">
        <f>D260+D261+D262+D263+D264</f>
        <v>0</v>
      </c>
      <c r="E258" s="33">
        <f>E260+E261+E262+E263+E264</f>
        <v>0</v>
      </c>
      <c r="F258" s="33">
        <f>F260+F261+F262+F263+F264</f>
        <v>0</v>
      </c>
      <c r="G258" s="33">
        <f>G260+G261+G262+G263+G264</f>
        <v>0</v>
      </c>
      <c r="H258" s="33">
        <f>H260+H261+H262+H263+H264</f>
        <v>0</v>
      </c>
      <c r="I258" s="33">
        <f t="shared" si="26"/>
        <v>25000</v>
      </c>
      <c r="J258" s="33">
        <f t="shared" si="27"/>
        <v>0</v>
      </c>
      <c r="K258" s="33">
        <f t="shared" si="28"/>
        <v>0</v>
      </c>
    </row>
    <row r="259" spans="1:11" ht="15">
      <c r="A259" s="3" t="s">
        <v>8</v>
      </c>
      <c r="B259" s="2"/>
      <c r="C259" s="35"/>
      <c r="D259" s="33"/>
      <c r="E259" s="33"/>
      <c r="F259" s="33"/>
      <c r="G259" s="33"/>
      <c r="H259" s="33"/>
      <c r="I259" s="33">
        <f t="shared" si="26"/>
        <v>0</v>
      </c>
      <c r="J259" s="33">
        <f t="shared" si="27"/>
        <v>0</v>
      </c>
      <c r="K259" s="33">
        <f t="shared" si="28"/>
        <v>0</v>
      </c>
    </row>
    <row r="260" spans="1:11" ht="15">
      <c r="A260" s="3" t="s">
        <v>119</v>
      </c>
      <c r="B260" s="2"/>
      <c r="C260" s="35">
        <v>0</v>
      </c>
      <c r="D260" s="33">
        <v>0</v>
      </c>
      <c r="E260" s="33">
        <v>0</v>
      </c>
      <c r="F260" s="33">
        <v>0</v>
      </c>
      <c r="G260" s="33">
        <v>0</v>
      </c>
      <c r="H260" s="33">
        <v>0</v>
      </c>
      <c r="I260" s="33">
        <f t="shared" si="26"/>
        <v>0</v>
      </c>
      <c r="J260" s="33">
        <f t="shared" si="27"/>
        <v>0</v>
      </c>
      <c r="K260" s="33">
        <f t="shared" si="28"/>
        <v>0</v>
      </c>
    </row>
    <row r="261" spans="1:11" ht="15">
      <c r="A261" s="3" t="s">
        <v>120</v>
      </c>
      <c r="B261" s="2"/>
      <c r="C261" s="35">
        <v>0</v>
      </c>
      <c r="D261" s="33">
        <v>0</v>
      </c>
      <c r="E261" s="33">
        <v>0</v>
      </c>
      <c r="F261" s="33">
        <v>0</v>
      </c>
      <c r="G261" s="33">
        <v>0</v>
      </c>
      <c r="H261" s="33">
        <v>0</v>
      </c>
      <c r="I261" s="33">
        <f t="shared" si="26"/>
        <v>0</v>
      </c>
      <c r="J261" s="33">
        <f t="shared" si="27"/>
        <v>0</v>
      </c>
      <c r="K261" s="33">
        <f t="shared" si="28"/>
        <v>0</v>
      </c>
    </row>
    <row r="262" spans="1:11" ht="15">
      <c r="A262" s="3" t="s">
        <v>121</v>
      </c>
      <c r="B262" s="2"/>
      <c r="C262" s="35">
        <v>0</v>
      </c>
      <c r="D262" s="33">
        <v>0</v>
      </c>
      <c r="E262" s="33">
        <v>0</v>
      </c>
      <c r="F262" s="33">
        <v>0</v>
      </c>
      <c r="G262" s="33">
        <v>0</v>
      </c>
      <c r="H262" s="33">
        <v>0</v>
      </c>
      <c r="I262" s="33">
        <f t="shared" si="26"/>
        <v>0</v>
      </c>
      <c r="J262" s="33">
        <f t="shared" si="27"/>
        <v>0</v>
      </c>
      <c r="K262" s="33">
        <f t="shared" si="28"/>
        <v>0</v>
      </c>
    </row>
    <row r="263" spans="1:11" ht="15">
      <c r="A263" s="3" t="s">
        <v>118</v>
      </c>
      <c r="B263" s="2"/>
      <c r="C263" s="35">
        <v>25000</v>
      </c>
      <c r="D263" s="33">
        <v>0</v>
      </c>
      <c r="E263" s="33">
        <v>0</v>
      </c>
      <c r="F263" s="33">
        <v>0</v>
      </c>
      <c r="G263" s="33">
        <v>0</v>
      </c>
      <c r="H263" s="33">
        <v>0</v>
      </c>
      <c r="I263" s="33">
        <f t="shared" si="26"/>
        <v>25000</v>
      </c>
      <c r="J263" s="33">
        <f t="shared" si="27"/>
        <v>0</v>
      </c>
      <c r="K263" s="33">
        <f t="shared" si="28"/>
        <v>0</v>
      </c>
    </row>
    <row r="264" spans="1:11" ht="15">
      <c r="A264" s="3" t="s">
        <v>122</v>
      </c>
      <c r="B264" s="2"/>
      <c r="C264" s="35">
        <v>0</v>
      </c>
      <c r="D264" s="33">
        <v>0</v>
      </c>
      <c r="E264" s="33">
        <v>0</v>
      </c>
      <c r="F264" s="33">
        <v>0</v>
      </c>
      <c r="G264" s="33">
        <v>0</v>
      </c>
      <c r="H264" s="33">
        <v>0</v>
      </c>
      <c r="I264" s="33">
        <f t="shared" si="26"/>
        <v>0</v>
      </c>
      <c r="J264" s="33">
        <f t="shared" si="27"/>
        <v>0</v>
      </c>
      <c r="K264" s="33">
        <f t="shared" si="28"/>
        <v>0</v>
      </c>
    </row>
    <row r="265" spans="1:11" ht="45">
      <c r="A265" s="3" t="s">
        <v>123</v>
      </c>
      <c r="B265" s="2">
        <v>300</v>
      </c>
      <c r="C265" s="35">
        <f>C267+C268+C269+C270</f>
        <v>360000</v>
      </c>
      <c r="D265" s="33">
        <f>D267+D268+D269+D270</f>
        <v>407400</v>
      </c>
      <c r="E265" s="33">
        <f>E267+E268+E269+E270</f>
        <v>407400</v>
      </c>
      <c r="F265" s="33">
        <f>F267+F268+F269+F270</f>
        <v>0</v>
      </c>
      <c r="G265" s="33">
        <f>G267+G268+G269+G270</f>
        <v>0</v>
      </c>
      <c r="H265" s="33">
        <f>H267+H268+H269+H270</f>
        <v>0</v>
      </c>
      <c r="I265" s="33">
        <f t="shared" si="26"/>
        <v>360000</v>
      </c>
      <c r="J265" s="33">
        <f t="shared" si="27"/>
        <v>407400</v>
      </c>
      <c r="K265" s="33">
        <f t="shared" si="28"/>
        <v>407400</v>
      </c>
    </row>
    <row r="266" spans="1:11" ht="15">
      <c r="A266" s="3" t="s">
        <v>6</v>
      </c>
      <c r="B266" s="2"/>
      <c r="C266" s="35"/>
      <c r="D266" s="33"/>
      <c r="E266" s="33"/>
      <c r="F266" s="33"/>
      <c r="G266" s="33"/>
      <c r="H266" s="33"/>
      <c r="I266" s="33">
        <f t="shared" si="26"/>
        <v>0</v>
      </c>
      <c r="J266" s="33">
        <f t="shared" si="27"/>
        <v>0</v>
      </c>
      <c r="K266" s="33">
        <f t="shared" si="28"/>
        <v>0</v>
      </c>
    </row>
    <row r="267" spans="1:11" ht="30">
      <c r="A267" s="3" t="s">
        <v>124</v>
      </c>
      <c r="B267" s="2">
        <v>310</v>
      </c>
      <c r="C267" s="35">
        <v>300000</v>
      </c>
      <c r="D267" s="33">
        <v>407400</v>
      </c>
      <c r="E267" s="33">
        <v>407400</v>
      </c>
      <c r="F267" s="33">
        <v>0</v>
      </c>
      <c r="G267" s="33">
        <v>0</v>
      </c>
      <c r="H267" s="33">
        <v>0</v>
      </c>
      <c r="I267" s="33">
        <f t="shared" si="26"/>
        <v>300000</v>
      </c>
      <c r="J267" s="33">
        <f t="shared" si="27"/>
        <v>407400</v>
      </c>
      <c r="K267" s="33">
        <f t="shared" si="28"/>
        <v>407400</v>
      </c>
    </row>
    <row r="268" spans="1:11" ht="29.25" customHeight="1">
      <c r="A268" s="3" t="s">
        <v>125</v>
      </c>
      <c r="B268" s="2">
        <v>320</v>
      </c>
      <c r="C268" s="35">
        <v>0</v>
      </c>
      <c r="D268" s="33">
        <v>0</v>
      </c>
      <c r="E268" s="33">
        <v>0</v>
      </c>
      <c r="F268" s="33">
        <v>0</v>
      </c>
      <c r="G268" s="33">
        <v>0</v>
      </c>
      <c r="H268" s="33">
        <v>0</v>
      </c>
      <c r="I268" s="33">
        <f t="shared" si="26"/>
        <v>0</v>
      </c>
      <c r="J268" s="33">
        <f t="shared" si="27"/>
        <v>0</v>
      </c>
      <c r="K268" s="33">
        <f t="shared" si="28"/>
        <v>0</v>
      </c>
    </row>
    <row r="269" spans="1:11" ht="45">
      <c r="A269" s="3" t="s">
        <v>126</v>
      </c>
      <c r="B269" s="2">
        <v>330</v>
      </c>
      <c r="C269" s="35">
        <v>0</v>
      </c>
      <c r="D269" s="33">
        <v>0</v>
      </c>
      <c r="E269" s="33">
        <v>0</v>
      </c>
      <c r="F269" s="33">
        <v>0</v>
      </c>
      <c r="G269" s="33">
        <v>0</v>
      </c>
      <c r="H269" s="33">
        <v>0</v>
      </c>
      <c r="I269" s="33">
        <f t="shared" si="26"/>
        <v>0</v>
      </c>
      <c r="J269" s="33">
        <f t="shared" si="27"/>
        <v>0</v>
      </c>
      <c r="K269" s="33">
        <f t="shared" si="28"/>
        <v>0</v>
      </c>
    </row>
    <row r="270" spans="1:11" ht="30">
      <c r="A270" s="3" t="s">
        <v>127</v>
      </c>
      <c r="B270" s="2">
        <v>340</v>
      </c>
      <c r="C270" s="35">
        <v>60000</v>
      </c>
      <c r="D270" s="33">
        <v>0</v>
      </c>
      <c r="E270" s="33">
        <v>0</v>
      </c>
      <c r="F270" s="33">
        <v>0</v>
      </c>
      <c r="G270" s="33">
        <v>0</v>
      </c>
      <c r="H270" s="33">
        <v>0</v>
      </c>
      <c r="I270" s="33">
        <f t="shared" si="26"/>
        <v>60000</v>
      </c>
      <c r="J270" s="33">
        <f t="shared" si="27"/>
        <v>0</v>
      </c>
      <c r="K270" s="33">
        <f t="shared" si="28"/>
        <v>0</v>
      </c>
    </row>
    <row r="271" spans="1:11" ht="45">
      <c r="A271" s="3" t="s">
        <v>128</v>
      </c>
      <c r="B271" s="2">
        <v>500</v>
      </c>
      <c r="C271" s="33">
        <f>C273+C274</f>
        <v>0</v>
      </c>
      <c r="D271" s="33">
        <f>D273+D274</f>
        <v>0</v>
      </c>
      <c r="E271" s="33">
        <f>E273+E274</f>
        <v>0</v>
      </c>
      <c r="F271" s="33">
        <f>F273+F274</f>
        <v>0</v>
      </c>
      <c r="G271" s="33">
        <f>G273+G274</f>
        <v>0</v>
      </c>
      <c r="H271" s="33">
        <f>H273+H274</f>
        <v>0</v>
      </c>
      <c r="I271" s="33">
        <f t="shared" si="26"/>
        <v>0</v>
      </c>
      <c r="J271" s="33">
        <f t="shared" si="27"/>
        <v>0</v>
      </c>
      <c r="K271" s="33">
        <f t="shared" si="28"/>
        <v>0</v>
      </c>
    </row>
    <row r="272" spans="1:11" ht="15">
      <c r="A272" s="3" t="s">
        <v>6</v>
      </c>
      <c r="B272" s="2"/>
      <c r="C272" s="33"/>
      <c r="D272" s="33"/>
      <c r="E272" s="33"/>
      <c r="F272" s="33"/>
      <c r="G272" s="33"/>
      <c r="H272" s="33"/>
      <c r="I272" s="33">
        <f t="shared" si="26"/>
        <v>0</v>
      </c>
      <c r="J272" s="33">
        <f t="shared" si="27"/>
        <v>0</v>
      </c>
      <c r="K272" s="33">
        <f t="shared" si="28"/>
        <v>0</v>
      </c>
    </row>
    <row r="273" spans="1:11" ht="60">
      <c r="A273" s="3" t="s">
        <v>129</v>
      </c>
      <c r="B273" s="2">
        <v>520</v>
      </c>
      <c r="C273" s="33">
        <v>0</v>
      </c>
      <c r="D273" s="33">
        <v>0</v>
      </c>
      <c r="E273" s="33">
        <v>0</v>
      </c>
      <c r="F273" s="33">
        <v>0</v>
      </c>
      <c r="G273" s="33">
        <v>0</v>
      </c>
      <c r="H273" s="33">
        <v>0</v>
      </c>
      <c r="I273" s="33">
        <f t="shared" si="26"/>
        <v>0</v>
      </c>
      <c r="J273" s="33">
        <f t="shared" si="27"/>
        <v>0</v>
      </c>
      <c r="K273" s="33">
        <f t="shared" si="28"/>
        <v>0</v>
      </c>
    </row>
    <row r="274" spans="1:11" ht="45">
      <c r="A274" s="3" t="s">
        <v>132</v>
      </c>
      <c r="B274" s="2">
        <v>530</v>
      </c>
      <c r="C274" s="33">
        <v>0</v>
      </c>
      <c r="D274" s="33">
        <v>0</v>
      </c>
      <c r="E274" s="33">
        <v>0</v>
      </c>
      <c r="F274" s="33">
        <v>0</v>
      </c>
      <c r="G274" s="33">
        <v>0</v>
      </c>
      <c r="H274" s="33">
        <v>0</v>
      </c>
      <c r="I274" s="33">
        <f t="shared" si="26"/>
        <v>0</v>
      </c>
      <c r="J274" s="33">
        <f t="shared" si="27"/>
        <v>0</v>
      </c>
      <c r="K274" s="33">
        <f t="shared" si="28"/>
        <v>0</v>
      </c>
    </row>
    <row r="275" ht="15">
      <c r="B275" s="9"/>
    </row>
    <row r="277" spans="1:10" ht="15">
      <c r="A277" t="s">
        <v>136</v>
      </c>
      <c r="D277" t="s">
        <v>137</v>
      </c>
      <c r="J277" t="s">
        <v>138</v>
      </c>
    </row>
    <row r="279" spans="1:10" ht="15">
      <c r="A279" t="s">
        <v>139</v>
      </c>
      <c r="D279" t="s">
        <v>137</v>
      </c>
      <c r="J279" t="s">
        <v>140</v>
      </c>
    </row>
    <row r="281" spans="1:4" ht="15">
      <c r="A281" t="s">
        <v>141</v>
      </c>
      <c r="D281" t="s">
        <v>137</v>
      </c>
    </row>
    <row r="283" ht="15">
      <c r="A283" t="s">
        <v>142</v>
      </c>
    </row>
  </sheetData>
  <sheetProtection/>
  <mergeCells count="7">
    <mergeCell ref="A1:K1"/>
    <mergeCell ref="F2:K2"/>
    <mergeCell ref="F3:H3"/>
    <mergeCell ref="I3:K3"/>
    <mergeCell ref="A2:A4"/>
    <mergeCell ref="B2:B4"/>
    <mergeCell ref="C2:E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5" r:id="rId1"/>
  <rowBreaks count="8" manualBreakCount="8">
    <brk id="16" max="10" man="1"/>
    <brk id="32" max="10" man="1"/>
    <brk id="49" max="10" man="1"/>
    <brk id="71" max="10" man="1"/>
    <brk id="92" max="10" man="1"/>
    <brk id="224" max="10" man="1"/>
    <brk id="247" max="10" man="1"/>
    <brk id="2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6">
      <selection activeCell="E32" sqref="E32"/>
    </sheetView>
  </sheetViews>
  <sheetFormatPr defaultColWidth="9.140625" defaultRowHeight="15"/>
  <cols>
    <col min="1" max="1" width="24.7109375" style="0" customWidth="1"/>
    <col min="3" max="3" width="12.00390625" style="31" customWidth="1"/>
    <col min="4" max="4" width="14.28125" style="0" customWidth="1"/>
    <col min="5" max="5" width="11.00390625" style="0" customWidth="1"/>
    <col min="6" max="6" width="11.00390625" style="16" customWidth="1"/>
    <col min="7" max="7" width="11.140625" style="0" customWidth="1"/>
    <col min="8" max="8" width="10.00390625" style="0" customWidth="1"/>
    <col min="9" max="9" width="11.7109375" style="0" customWidth="1"/>
    <col min="10" max="10" width="11.28125" style="0" customWidth="1"/>
    <col min="11" max="11" width="12.28125" style="0" customWidth="1"/>
    <col min="12" max="13" width="10.140625" style="0" bestFit="1" customWidth="1"/>
    <col min="14" max="14" width="11.421875" style="16" customWidth="1"/>
    <col min="15" max="15" width="13.57421875" style="0" customWidth="1"/>
  </cols>
  <sheetData>
    <row r="1" spans="5:14" s="31" customFormat="1" ht="15">
      <c r="E1" s="49" t="s">
        <v>161</v>
      </c>
      <c r="F1" s="49"/>
      <c r="G1" s="49"/>
      <c r="H1" s="49"/>
      <c r="I1" s="49"/>
      <c r="J1" s="49"/>
      <c r="K1" s="49"/>
      <c r="L1" s="49"/>
      <c r="M1" s="49"/>
      <c r="N1" s="49"/>
    </row>
    <row r="2" spans="1:15" ht="39.75" customHeight="1">
      <c r="A2" s="19" t="s">
        <v>147</v>
      </c>
      <c r="C2" s="32" t="s">
        <v>163</v>
      </c>
      <c r="D2" s="22">
        <v>41275</v>
      </c>
      <c r="E2" s="22">
        <v>41318</v>
      </c>
      <c r="F2" s="22"/>
      <c r="G2" s="22"/>
      <c r="H2" s="22"/>
      <c r="I2" s="22"/>
      <c r="J2" s="22"/>
      <c r="K2" s="22"/>
      <c r="L2" s="22"/>
      <c r="M2" s="22"/>
      <c r="N2" s="22"/>
      <c r="O2" t="s">
        <v>149</v>
      </c>
    </row>
    <row r="3" spans="1:15" ht="15">
      <c r="A3" s="3" t="s">
        <v>99</v>
      </c>
      <c r="B3" s="4">
        <v>211</v>
      </c>
      <c r="C3" s="4">
        <v>1270.52</v>
      </c>
      <c r="D3" s="4">
        <v>21337202</v>
      </c>
      <c r="E3" s="4"/>
      <c r="F3" s="4"/>
      <c r="G3" s="4"/>
      <c r="H3" s="4"/>
      <c r="I3" s="4"/>
      <c r="J3" s="4"/>
      <c r="K3" s="4"/>
      <c r="L3" s="4"/>
      <c r="M3" s="4"/>
      <c r="N3" s="4"/>
      <c r="O3" s="4">
        <f>SUM(C3:N3)</f>
        <v>21338472.52</v>
      </c>
    </row>
    <row r="4" spans="1:15" ht="15">
      <c r="A4" s="3" t="s">
        <v>100</v>
      </c>
      <c r="B4" s="4">
        <v>212</v>
      </c>
      <c r="C4" s="4"/>
      <c r="D4" s="4">
        <v>63780</v>
      </c>
      <c r="E4" s="4"/>
      <c r="F4" s="4"/>
      <c r="G4" s="4"/>
      <c r="H4" s="4"/>
      <c r="I4" s="4"/>
      <c r="J4" s="4"/>
      <c r="K4" s="4"/>
      <c r="L4" s="4"/>
      <c r="M4" s="4"/>
      <c r="N4" s="4"/>
      <c r="O4" s="4">
        <f aca="true" t="shared" si="0" ref="O4:O18">SUM(C4:N4)</f>
        <v>63780</v>
      </c>
    </row>
    <row r="5" spans="1:15" ht="30">
      <c r="A5" s="3" t="s">
        <v>101</v>
      </c>
      <c r="B5" s="4">
        <v>213</v>
      </c>
      <c r="C5" s="4"/>
      <c r="D5" s="4">
        <v>5943835</v>
      </c>
      <c r="E5" s="4"/>
      <c r="F5" s="4"/>
      <c r="G5" s="4"/>
      <c r="H5" s="4"/>
      <c r="I5" s="4"/>
      <c r="J5" s="4"/>
      <c r="K5" s="4"/>
      <c r="L5" s="4"/>
      <c r="M5" s="4"/>
      <c r="N5" s="4"/>
      <c r="O5" s="4">
        <f t="shared" si="0"/>
        <v>5943835</v>
      </c>
    </row>
    <row r="6" spans="1:15" ht="15">
      <c r="A6" s="3" t="s">
        <v>103</v>
      </c>
      <c r="B6" s="4">
        <v>221</v>
      </c>
      <c r="C6" s="4"/>
      <c r="D6" s="4">
        <f>50924.4+111216</f>
        <v>162140.4</v>
      </c>
      <c r="E6" s="4"/>
      <c r="F6" s="4"/>
      <c r="G6" s="4"/>
      <c r="H6" s="4"/>
      <c r="I6" s="4"/>
      <c r="J6" s="4"/>
      <c r="K6" s="4"/>
      <c r="L6" s="4"/>
      <c r="M6" s="4"/>
      <c r="N6" s="4"/>
      <c r="O6" s="4">
        <f t="shared" si="0"/>
        <v>162140.4</v>
      </c>
    </row>
    <row r="7" spans="1:15" ht="30">
      <c r="A7" s="3" t="s">
        <v>105</v>
      </c>
      <c r="B7" s="4">
        <v>223</v>
      </c>
      <c r="C7" s="4"/>
      <c r="D7" s="4">
        <f>D9+D10+D11</f>
        <v>1316859.0999999999</v>
      </c>
      <c r="E7" s="4">
        <f aca="true" t="shared" si="1" ref="E7:N7">E9+E10+E11</f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0"/>
        <v>1316859.0999999999</v>
      </c>
    </row>
    <row r="8" spans="1:15" ht="15">
      <c r="A8" s="3" t="s">
        <v>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>
        <f t="shared" si="0"/>
        <v>0</v>
      </c>
    </row>
    <row r="9" spans="1:15" ht="30">
      <c r="A9" s="3" t="s">
        <v>106</v>
      </c>
      <c r="B9" s="4"/>
      <c r="C9" s="4"/>
      <c r="D9" s="4">
        <v>974409.6</v>
      </c>
      <c r="E9" s="4"/>
      <c r="F9" s="4"/>
      <c r="G9" s="4"/>
      <c r="H9" s="4"/>
      <c r="I9" s="4"/>
      <c r="J9" s="4"/>
      <c r="K9" s="4"/>
      <c r="L9" s="4"/>
      <c r="M9" s="4"/>
      <c r="N9" s="4"/>
      <c r="O9" s="4">
        <f t="shared" si="0"/>
        <v>974409.6</v>
      </c>
    </row>
    <row r="10" spans="1:15" ht="15">
      <c r="A10" s="3" t="s">
        <v>108</v>
      </c>
      <c r="B10" s="4"/>
      <c r="C10" s="4"/>
      <c r="D10" s="4">
        <v>271015.8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f t="shared" si="0"/>
        <v>271015.8</v>
      </c>
    </row>
    <row r="11" spans="1:15" ht="30">
      <c r="A11" s="3" t="s">
        <v>109</v>
      </c>
      <c r="B11" s="4"/>
      <c r="C11" s="4"/>
      <c r="D11" s="4">
        <v>71433.7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0"/>
        <v>71433.7</v>
      </c>
    </row>
    <row r="12" spans="1:15" ht="30">
      <c r="A12" s="3" t="s">
        <v>111</v>
      </c>
      <c r="B12" s="4">
        <v>225</v>
      </c>
      <c r="C12" s="4">
        <v>3007.93</v>
      </c>
      <c r="D12" s="4">
        <v>3587793.9</v>
      </c>
      <c r="E12" s="4">
        <v>-116017.95</v>
      </c>
      <c r="F12" s="4"/>
      <c r="G12" s="4"/>
      <c r="H12" s="4"/>
      <c r="I12" s="4"/>
      <c r="J12" s="4"/>
      <c r="K12" s="4"/>
      <c r="L12" s="4"/>
      <c r="M12" s="4"/>
      <c r="N12" s="4"/>
      <c r="O12" s="4">
        <f t="shared" si="0"/>
        <v>3474783.88</v>
      </c>
    </row>
    <row r="13" spans="1:15" ht="30">
      <c r="A13" s="3" t="s">
        <v>112</v>
      </c>
      <c r="B13" s="4">
        <v>226</v>
      </c>
      <c r="C13" s="4"/>
      <c r="D13" s="4">
        <f>829866.7+60000</f>
        <v>889866.7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f t="shared" si="0"/>
        <v>889866.7</v>
      </c>
    </row>
    <row r="14" spans="1:15" ht="30">
      <c r="A14" s="3" t="s">
        <v>116</v>
      </c>
      <c r="B14" s="4">
        <v>262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f t="shared" si="0"/>
        <v>0</v>
      </c>
    </row>
    <row r="15" spans="1:15" ht="15">
      <c r="A15" s="3" t="s">
        <v>120</v>
      </c>
      <c r="B15" s="4">
        <v>290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f t="shared" si="0"/>
        <v>0</v>
      </c>
    </row>
    <row r="16" spans="1:15" ht="15">
      <c r="A16" s="3" t="s">
        <v>162</v>
      </c>
      <c r="B16" s="4">
        <v>290</v>
      </c>
      <c r="C16" s="4"/>
      <c r="D16" s="4">
        <v>20000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f t="shared" si="0"/>
        <v>20000</v>
      </c>
    </row>
    <row r="17" spans="1:15" ht="30">
      <c r="A17" s="3" t="s">
        <v>124</v>
      </c>
      <c r="B17" s="4">
        <v>310</v>
      </c>
      <c r="C17" s="4"/>
      <c r="D17" s="4">
        <f>471000+104084</f>
        <v>575084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f t="shared" si="0"/>
        <v>575084</v>
      </c>
    </row>
    <row r="18" spans="1:15" ht="30">
      <c r="A18" s="3" t="s">
        <v>127</v>
      </c>
      <c r="B18" s="4">
        <v>340</v>
      </c>
      <c r="C18" s="4"/>
      <c r="D18" s="4">
        <v>160000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f t="shared" si="0"/>
        <v>160000</v>
      </c>
    </row>
    <row r="19" spans="1:15" ht="15">
      <c r="A19" s="20" t="s">
        <v>62</v>
      </c>
      <c r="B19" s="23"/>
      <c r="C19" s="23">
        <f>C3+C4+C5+C6+C7+C12+C13+C16+C17+C18</f>
        <v>4278.45</v>
      </c>
      <c r="D19" s="23">
        <f>D3+D4+D5+D6+D7+D12+D13+D16+D17+D18</f>
        <v>34056561.099999994</v>
      </c>
      <c r="E19" s="23">
        <f aca="true" t="shared" si="2" ref="E19:N19">E3+E4+E5+E6+E7+E12+E13+E14+E15+E16+E17+E18</f>
        <v>-116017.95</v>
      </c>
      <c r="F19" s="23">
        <f t="shared" si="2"/>
        <v>0</v>
      </c>
      <c r="G19" s="23">
        <f t="shared" si="2"/>
        <v>0</v>
      </c>
      <c r="H19" s="23">
        <f t="shared" si="2"/>
        <v>0</v>
      </c>
      <c r="I19" s="23">
        <f t="shared" si="2"/>
        <v>0</v>
      </c>
      <c r="J19" s="23">
        <f t="shared" si="2"/>
        <v>0</v>
      </c>
      <c r="K19" s="23">
        <f t="shared" si="2"/>
        <v>0</v>
      </c>
      <c r="L19" s="23">
        <f t="shared" si="2"/>
        <v>0</v>
      </c>
      <c r="M19" s="23">
        <f t="shared" si="2"/>
        <v>0</v>
      </c>
      <c r="N19" s="23">
        <f t="shared" si="2"/>
        <v>0</v>
      </c>
      <c r="O19" s="23">
        <f>O3+O4+O5+O6+O7+O12+O13+O14+O15+O16+O17+O18</f>
        <v>33944821.599999994</v>
      </c>
    </row>
    <row r="20" spans="1:15" ht="21">
      <c r="A20" s="21" t="s">
        <v>148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f aca="true" t="shared" si="3" ref="O20:O37">SUM(D20:N20)</f>
        <v>0</v>
      </c>
    </row>
    <row r="21" spans="1:15" ht="15">
      <c r="A21" s="3" t="s">
        <v>99</v>
      </c>
      <c r="B21" s="4">
        <v>211</v>
      </c>
      <c r="C21" s="4"/>
      <c r="D21" s="4">
        <v>291732.03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f t="shared" si="3"/>
        <v>291732.03</v>
      </c>
    </row>
    <row r="22" spans="1:15" ht="15">
      <c r="A22" s="3" t="s">
        <v>100</v>
      </c>
      <c r="B22" s="4">
        <v>212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f t="shared" si="3"/>
        <v>0</v>
      </c>
    </row>
    <row r="23" spans="1:15" ht="30">
      <c r="A23" s="3" t="s">
        <v>101</v>
      </c>
      <c r="B23" s="4">
        <v>213</v>
      </c>
      <c r="C23" s="4"/>
      <c r="D23" s="4">
        <v>88103.07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f t="shared" si="3"/>
        <v>88103.07</v>
      </c>
    </row>
    <row r="24" spans="1:15" ht="15">
      <c r="A24" s="3" t="s">
        <v>103</v>
      </c>
      <c r="B24" s="4">
        <v>221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f t="shared" si="3"/>
        <v>0</v>
      </c>
    </row>
    <row r="25" spans="1:15" ht="30">
      <c r="A25" s="3" t="s">
        <v>105</v>
      </c>
      <c r="B25" s="4">
        <v>223</v>
      </c>
      <c r="C25" s="4"/>
      <c r="D25" s="4">
        <f>D27+D29</f>
        <v>0</v>
      </c>
      <c r="E25" s="4">
        <f>E27+E29</f>
        <v>4303.96</v>
      </c>
      <c r="F25" s="4">
        <f aca="true" t="shared" si="4" ref="F25:N25">F27+F29</f>
        <v>0</v>
      </c>
      <c r="G25" s="4">
        <f t="shared" si="4"/>
        <v>0</v>
      </c>
      <c r="H25" s="4">
        <f t="shared" si="4"/>
        <v>0</v>
      </c>
      <c r="I25" s="4">
        <f t="shared" si="4"/>
        <v>0</v>
      </c>
      <c r="J25" s="4">
        <f t="shared" si="4"/>
        <v>0</v>
      </c>
      <c r="K25" s="4">
        <f t="shared" si="4"/>
        <v>0</v>
      </c>
      <c r="L25" s="4">
        <f t="shared" si="4"/>
        <v>0</v>
      </c>
      <c r="M25" s="4">
        <f t="shared" si="4"/>
        <v>0</v>
      </c>
      <c r="N25" s="4">
        <f t="shared" si="4"/>
        <v>0</v>
      </c>
      <c r="O25" s="4">
        <f t="shared" si="3"/>
        <v>4303.96</v>
      </c>
    </row>
    <row r="26" spans="1:15" ht="15">
      <c r="A26" s="3" t="s">
        <v>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f t="shared" si="3"/>
        <v>0</v>
      </c>
    </row>
    <row r="27" spans="1:15" ht="30">
      <c r="A27" s="3" t="s">
        <v>106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f t="shared" si="3"/>
        <v>0</v>
      </c>
    </row>
    <row r="28" spans="1:15" ht="15">
      <c r="A28" s="3" t="s">
        <v>108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f t="shared" si="3"/>
        <v>0</v>
      </c>
    </row>
    <row r="29" spans="1:15" ht="30">
      <c r="A29" s="3" t="s">
        <v>109</v>
      </c>
      <c r="B29" s="4"/>
      <c r="C29" s="4"/>
      <c r="D29" s="4"/>
      <c r="E29" s="4">
        <v>4303.96</v>
      </c>
      <c r="F29" s="4"/>
      <c r="G29" s="4"/>
      <c r="H29" s="4"/>
      <c r="I29" s="4"/>
      <c r="J29" s="4"/>
      <c r="K29" s="4"/>
      <c r="L29" s="4"/>
      <c r="M29" s="4"/>
      <c r="N29" s="4"/>
      <c r="O29" s="4">
        <f>SUM(D29:N29)</f>
        <v>4303.96</v>
      </c>
    </row>
    <row r="30" spans="1:15" ht="30">
      <c r="A30" s="3" t="s">
        <v>111</v>
      </c>
      <c r="B30" s="4">
        <v>225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>
        <f t="shared" si="3"/>
        <v>0</v>
      </c>
    </row>
    <row r="31" spans="1:15" ht="30">
      <c r="A31" s="3" t="s">
        <v>112</v>
      </c>
      <c r="B31" s="4">
        <v>226</v>
      </c>
      <c r="C31" s="4"/>
      <c r="D31" s="4"/>
      <c r="E31" s="4">
        <f>956.66+19696.04</f>
        <v>20652.7</v>
      </c>
      <c r="F31" s="4"/>
      <c r="G31" s="4"/>
      <c r="H31" s="4"/>
      <c r="I31" s="4"/>
      <c r="J31" s="4"/>
      <c r="K31" s="4"/>
      <c r="L31" s="4"/>
      <c r="M31" s="4"/>
      <c r="N31" s="4"/>
      <c r="O31" s="4">
        <f t="shared" si="3"/>
        <v>20652.7</v>
      </c>
    </row>
    <row r="32" spans="1:15" ht="30">
      <c r="A32" s="3" t="s">
        <v>116</v>
      </c>
      <c r="B32" s="4">
        <v>262</v>
      </c>
      <c r="C32" s="4"/>
      <c r="D32" s="4">
        <f>343619.52+156058.64+46213+12600</f>
        <v>558491.16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>
        <f t="shared" si="3"/>
        <v>558491.16</v>
      </c>
    </row>
    <row r="33" spans="1:15" ht="15">
      <c r="A33" s="3" t="s">
        <v>120</v>
      </c>
      <c r="B33" s="4">
        <v>290</v>
      </c>
      <c r="C33" s="4"/>
      <c r="D33" s="4">
        <v>1304399.13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>
        <f t="shared" si="3"/>
        <v>1304399.13</v>
      </c>
    </row>
    <row r="34" spans="1:15" ht="15">
      <c r="A34" s="3" t="s">
        <v>122</v>
      </c>
      <c r="B34" s="4">
        <v>290</v>
      </c>
      <c r="C34" s="4"/>
      <c r="D34" s="4"/>
      <c r="E34" s="4">
        <v>63777.6</v>
      </c>
      <c r="F34" s="4"/>
      <c r="G34" s="4"/>
      <c r="H34" s="4"/>
      <c r="I34" s="4"/>
      <c r="J34" s="4"/>
      <c r="K34" s="4"/>
      <c r="L34" s="4"/>
      <c r="M34" s="4"/>
      <c r="N34" s="4"/>
      <c r="O34" s="4">
        <f t="shared" si="3"/>
        <v>63777.6</v>
      </c>
    </row>
    <row r="35" spans="1:15" ht="30">
      <c r="A35" s="3" t="s">
        <v>124</v>
      </c>
      <c r="B35" s="4">
        <v>310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3"/>
        <v>0</v>
      </c>
    </row>
    <row r="36" spans="1:15" ht="30">
      <c r="A36" s="3" t="s">
        <v>127</v>
      </c>
      <c r="B36" s="4">
        <v>340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>
        <f t="shared" si="3"/>
        <v>0</v>
      </c>
    </row>
    <row r="37" spans="1:15" ht="15">
      <c r="A37" s="4" t="s">
        <v>62</v>
      </c>
      <c r="B37" s="23"/>
      <c r="C37" s="23"/>
      <c r="D37" s="23">
        <f>SUM(D21:D36)</f>
        <v>2242725.3899999997</v>
      </c>
      <c r="E37" s="23">
        <f aca="true" t="shared" si="5" ref="E37:N37">SUM(E21:E36)</f>
        <v>93038.22</v>
      </c>
      <c r="F37" s="23">
        <f t="shared" si="5"/>
        <v>0</v>
      </c>
      <c r="G37" s="23">
        <f t="shared" si="5"/>
        <v>0</v>
      </c>
      <c r="H37" s="23">
        <f t="shared" si="5"/>
        <v>0</v>
      </c>
      <c r="I37" s="23">
        <f t="shared" si="5"/>
        <v>0</v>
      </c>
      <c r="J37" s="23">
        <f t="shared" si="5"/>
        <v>0</v>
      </c>
      <c r="K37" s="23">
        <f t="shared" si="5"/>
        <v>0</v>
      </c>
      <c r="L37" s="23">
        <f t="shared" si="5"/>
        <v>0</v>
      </c>
      <c r="M37" s="23">
        <f t="shared" si="5"/>
        <v>0</v>
      </c>
      <c r="N37" s="23">
        <f t="shared" si="5"/>
        <v>0</v>
      </c>
      <c r="O37" s="23">
        <f t="shared" si="3"/>
        <v>2335763.61</v>
      </c>
    </row>
    <row r="38" spans="1:15" ht="15.75">
      <c r="A38" s="18" t="s">
        <v>149</v>
      </c>
      <c r="C38" s="24">
        <f>C19+C37</f>
        <v>4278.45</v>
      </c>
      <c r="D38" s="24">
        <f>D19+D37</f>
        <v>36299286.489999995</v>
      </c>
      <c r="E38" s="24">
        <f aca="true" t="shared" si="6" ref="E38:N38">E19+E37</f>
        <v>-22979.729999999996</v>
      </c>
      <c r="F38" s="24">
        <f t="shared" si="6"/>
        <v>0</v>
      </c>
      <c r="G38" s="24">
        <f t="shared" si="6"/>
        <v>0</v>
      </c>
      <c r="H38" s="24">
        <f t="shared" si="6"/>
        <v>0</v>
      </c>
      <c r="I38" s="24">
        <f t="shared" si="6"/>
        <v>0</v>
      </c>
      <c r="J38" s="24">
        <f t="shared" si="6"/>
        <v>0</v>
      </c>
      <c r="K38" s="24">
        <f t="shared" si="6"/>
        <v>0</v>
      </c>
      <c r="L38" s="24">
        <f t="shared" si="6"/>
        <v>0</v>
      </c>
      <c r="M38" s="24">
        <f t="shared" si="6"/>
        <v>0</v>
      </c>
      <c r="N38" s="24">
        <f t="shared" si="6"/>
        <v>0</v>
      </c>
      <c r="O38" s="25">
        <f>O19+O37</f>
        <v>36280585.20999999</v>
      </c>
    </row>
  </sheetData>
  <sheetProtection/>
  <mergeCells count="1">
    <mergeCell ref="E1:N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SamLab.ws</cp:lastModifiedBy>
  <cp:lastPrinted>2013-01-16T09:51:54Z</cp:lastPrinted>
  <dcterms:created xsi:type="dcterms:W3CDTF">2011-10-12T16:41:09Z</dcterms:created>
  <dcterms:modified xsi:type="dcterms:W3CDTF">2013-03-04T17:34:13Z</dcterms:modified>
  <cp:category/>
  <cp:version/>
  <cp:contentType/>
  <cp:contentStatus/>
</cp:coreProperties>
</file>